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0" yWindow="300" windowWidth="14850" windowHeight="9000"/>
  </bookViews>
  <sheets>
    <sheet name="A" sheetId="1" r:id="rId1"/>
  </sheets>
  <definedNames>
    <definedName name="\S">A!$A$58:$A$62</definedName>
    <definedName name="PAMORT">A!$G$2:$P$47</definedName>
    <definedName name="PRENT">A!$I$49:$P$109</definedName>
    <definedName name="_xlnm.Print_Area" localSheetId="0">A!$H$2:$P$46</definedName>
    <definedName name="_xlnm.Print_Area">A!$H$2:$P$46</definedName>
  </definedNames>
  <calcPr calcId="125725"/>
</workbook>
</file>

<file path=xl/calcChain.xml><?xml version="1.0" encoding="utf-8"?>
<calcChain xmlns="http://schemas.openxmlformats.org/spreadsheetml/2006/main">
  <c r="J7" i="1"/>
  <c r="J8"/>
  <c r="M9"/>
  <c r="P9"/>
  <c r="M11"/>
  <c r="J12"/>
  <c r="P12"/>
  <c r="J14"/>
  <c r="M14"/>
  <c r="P15"/>
  <c r="AE20"/>
  <c r="AI20"/>
  <c r="AM20"/>
  <c r="AQ20"/>
  <c r="AU20"/>
  <c r="AY20"/>
  <c r="BC20"/>
  <c r="BG20"/>
  <c r="BK20"/>
  <c r="BO20"/>
  <c r="BS20"/>
  <c r="BW20"/>
  <c r="CA20"/>
  <c r="CE20"/>
  <c r="CI20"/>
  <c r="CM20"/>
  <c r="CQ20"/>
  <c r="H24"/>
  <c r="I24"/>
  <c r="U24"/>
  <c r="Y24"/>
  <c r="AC24"/>
  <c r="AG24"/>
  <c r="AK24"/>
  <c r="AO24"/>
  <c r="AS24"/>
  <c r="AW24"/>
  <c r="BA24"/>
  <c r="BE24"/>
  <c r="BI24"/>
  <c r="BM24"/>
  <c r="BQ24"/>
  <c r="BU24"/>
  <c r="BY24"/>
  <c r="CC24"/>
  <c r="CG24"/>
  <c r="CK24"/>
  <c r="CO24"/>
  <c r="CS24"/>
  <c r="E25"/>
  <c r="E26"/>
  <c r="H26"/>
  <c r="Q25"/>
  <c r="Q26"/>
  <c r="Q27"/>
  <c r="Q28"/>
  <c r="Q29"/>
  <c r="Q30"/>
  <c r="Q31"/>
  <c r="N45"/>
  <c r="J105"/>
  <c r="J106"/>
  <c r="J107"/>
  <c r="J108"/>
  <c r="E27"/>
  <c r="E28"/>
  <c r="H25"/>
  <c r="G25"/>
  <c r="G26"/>
  <c r="K25"/>
  <c r="X25"/>
  <c r="AF25"/>
  <c r="AN25"/>
  <c r="AV25"/>
  <c r="BD25"/>
  <c r="BL25"/>
  <c r="BT25"/>
  <c r="CB25"/>
  <c r="CJ25"/>
  <c r="CR25"/>
  <c r="S20"/>
  <c r="H27"/>
  <c r="W20"/>
  <c r="J25"/>
  <c r="H28"/>
  <c r="E29"/>
  <c r="AB25"/>
  <c r="Q32"/>
  <c r="AR25"/>
  <c r="BH25"/>
  <c r="BX25"/>
  <c r="CN25"/>
  <c r="L25"/>
  <c r="M25"/>
  <c r="T25"/>
  <c r="AJ25"/>
  <c r="AZ25"/>
  <c r="BP25"/>
  <c r="CF25"/>
  <c r="I25"/>
  <c r="G27"/>
  <c r="G28"/>
  <c r="AA20"/>
  <c r="H29"/>
  <c r="G29"/>
  <c r="E30"/>
  <c r="L26"/>
  <c r="K26"/>
  <c r="J26"/>
  <c r="I26"/>
  <c r="S25"/>
  <c r="U25"/>
  <c r="AA25"/>
  <c r="AC25"/>
  <c r="AI25"/>
  <c r="AK25"/>
  <c r="AQ25"/>
  <c r="AS25"/>
  <c r="AY25"/>
  <c r="BA25"/>
  <c r="BG25"/>
  <c r="BI25"/>
  <c r="BO25"/>
  <c r="BQ25"/>
  <c r="BW25"/>
  <c r="BY25"/>
  <c r="CE25"/>
  <c r="CG25"/>
  <c r="CM25"/>
  <c r="CO25"/>
  <c r="O25"/>
  <c r="AE25"/>
  <c r="AG25"/>
  <c r="AU25"/>
  <c r="AW25"/>
  <c r="BK25"/>
  <c r="BM25"/>
  <c r="CA25"/>
  <c r="CC25"/>
  <c r="CQ25"/>
  <c r="CS25"/>
  <c r="W25"/>
  <c r="Y25"/>
  <c r="AM25"/>
  <c r="AO25"/>
  <c r="BC25"/>
  <c r="BE25"/>
  <c r="BS25"/>
  <c r="BU25"/>
  <c r="CI25"/>
  <c r="CK25"/>
  <c r="H30"/>
  <c r="G30"/>
  <c r="E31"/>
  <c r="K27"/>
  <c r="L27"/>
  <c r="J27"/>
  <c r="M27"/>
  <c r="BT26"/>
  <c r="CR26"/>
  <c r="AF26"/>
  <c r="CN26"/>
  <c r="BX26"/>
  <c r="BH26"/>
  <c r="AR26"/>
  <c r="AB26"/>
  <c r="Q33"/>
  <c r="AN26"/>
  <c r="BL26"/>
  <c r="CJ26"/>
  <c r="BD26"/>
  <c r="X26"/>
  <c r="CB26"/>
  <c r="AV26"/>
  <c r="P25"/>
  <c r="CF26"/>
  <c r="BP26"/>
  <c r="AZ26"/>
  <c r="AJ26"/>
  <c r="T26"/>
  <c r="M26"/>
  <c r="H31"/>
  <c r="G31"/>
  <c r="E32"/>
  <c r="I27"/>
  <c r="O26"/>
  <c r="W26"/>
  <c r="Y26"/>
  <c r="AE26"/>
  <c r="AG26"/>
  <c r="AM26"/>
  <c r="AO26"/>
  <c r="AU26"/>
  <c r="AW26"/>
  <c r="BC26"/>
  <c r="BE26"/>
  <c r="BK26"/>
  <c r="BM26"/>
  <c r="BS26"/>
  <c r="BU26"/>
  <c r="CA26"/>
  <c r="CC26"/>
  <c r="CI26"/>
  <c r="CK26"/>
  <c r="CQ26"/>
  <c r="CS26"/>
  <c r="S26"/>
  <c r="U26"/>
  <c r="AI26"/>
  <c r="AK26"/>
  <c r="AY26"/>
  <c r="BA26"/>
  <c r="BO26"/>
  <c r="BQ26"/>
  <c r="CE26"/>
  <c r="CG26"/>
  <c r="AA26"/>
  <c r="AC26"/>
  <c r="AQ26"/>
  <c r="AS26"/>
  <c r="BG26"/>
  <c r="BI26"/>
  <c r="BW26"/>
  <c r="BY26"/>
  <c r="CM26"/>
  <c r="CO26"/>
  <c r="S27"/>
  <c r="AA27"/>
  <c r="AI27"/>
  <c r="AQ27"/>
  <c r="AY27"/>
  <c r="BG27"/>
  <c r="BO27"/>
  <c r="BW27"/>
  <c r="CE27"/>
  <c r="CM27"/>
  <c r="W28"/>
  <c r="AE28"/>
  <c r="AM28"/>
  <c r="AU28"/>
  <c r="BC28"/>
  <c r="BK28"/>
  <c r="BS28"/>
  <c r="CA28"/>
  <c r="CI28"/>
  <c r="CQ28"/>
  <c r="S29"/>
  <c r="AA29"/>
  <c r="AI29"/>
  <c r="AQ29"/>
  <c r="AY29"/>
  <c r="BG29"/>
  <c r="BO29"/>
  <c r="BW29"/>
  <c r="CE29"/>
  <c r="CM29"/>
  <c r="W30"/>
  <c r="AE30"/>
  <c r="AM30"/>
  <c r="AU30"/>
  <c r="BC30"/>
  <c r="BK30"/>
  <c r="BS30"/>
  <c r="CA30"/>
  <c r="CI30"/>
  <c r="CQ30"/>
  <c r="S31"/>
  <c r="AA31"/>
  <c r="AI31"/>
  <c r="AQ31"/>
  <c r="AY31"/>
  <c r="BG31"/>
  <c r="BO31"/>
  <c r="BW31"/>
  <c r="CE31"/>
  <c r="CM31"/>
  <c r="W32"/>
  <c r="W27"/>
  <c r="AM27"/>
  <c r="BC27"/>
  <c r="BS27"/>
  <c r="CI27"/>
  <c r="AA28"/>
  <c r="AQ28"/>
  <c r="BG28"/>
  <c r="BW28"/>
  <c r="CM28"/>
  <c r="W29"/>
  <c r="AM29"/>
  <c r="BC29"/>
  <c r="BS29"/>
  <c r="CI29"/>
  <c r="AA30"/>
  <c r="AQ30"/>
  <c r="BG30"/>
  <c r="BW30"/>
  <c r="CM30"/>
  <c r="W31"/>
  <c r="AM31"/>
  <c r="BC31"/>
  <c r="BS31"/>
  <c r="CI31"/>
  <c r="S32"/>
  <c r="AI32"/>
  <c r="AQ32"/>
  <c r="AY32"/>
  <c r="BG32"/>
  <c r="BO32"/>
  <c r="BW32"/>
  <c r="CE32"/>
  <c r="CM32"/>
  <c r="W33"/>
  <c r="AE33"/>
  <c r="AM33"/>
  <c r="AU33"/>
  <c r="BC33"/>
  <c r="BK33"/>
  <c r="BS33"/>
  <c r="CA33"/>
  <c r="CI33"/>
  <c r="CQ33"/>
  <c r="S34"/>
  <c r="AA34"/>
  <c r="AI34"/>
  <c r="AQ34"/>
  <c r="AY34"/>
  <c r="BG34"/>
  <c r="BO34"/>
  <c r="BW34"/>
  <c r="CE34"/>
  <c r="CM34"/>
  <c r="W35"/>
  <c r="AE35"/>
  <c r="AM35"/>
  <c r="AU35"/>
  <c r="BC35"/>
  <c r="BK35"/>
  <c r="BS35"/>
  <c r="CA35"/>
  <c r="CI35"/>
  <c r="CQ35"/>
  <c r="AU27"/>
  <c r="CA27"/>
  <c r="S28"/>
  <c r="AY28"/>
  <c r="CE28"/>
  <c r="AU29"/>
  <c r="CA29"/>
  <c r="S30"/>
  <c r="AY30"/>
  <c r="CE30"/>
  <c r="AU31"/>
  <c r="CA31"/>
  <c r="AA32"/>
  <c r="AM32"/>
  <c r="BC32"/>
  <c r="BS32"/>
  <c r="CI32"/>
  <c r="S33"/>
  <c r="AI33"/>
  <c r="AY33"/>
  <c r="BO33"/>
  <c r="CE33"/>
  <c r="AE34"/>
  <c r="AU34"/>
  <c r="BK34"/>
  <c r="CA34"/>
  <c r="CQ34"/>
  <c r="AA35"/>
  <c r="AQ35"/>
  <c r="BG35"/>
  <c r="BW35"/>
  <c r="CM35"/>
  <c r="W36"/>
  <c r="AE36"/>
  <c r="AM36"/>
  <c r="AU36"/>
  <c r="BC36"/>
  <c r="BK36"/>
  <c r="BS36"/>
  <c r="CA36"/>
  <c r="CI36"/>
  <c r="CQ36"/>
  <c r="S37"/>
  <c r="AA37"/>
  <c r="AI37"/>
  <c r="AQ37"/>
  <c r="AY37"/>
  <c r="BG37"/>
  <c r="BO37"/>
  <c r="BW37"/>
  <c r="CE37"/>
  <c r="CM37"/>
  <c r="W38"/>
  <c r="AE38"/>
  <c r="AM38"/>
  <c r="AU38"/>
  <c r="BC38"/>
  <c r="BK38"/>
  <c r="BS38"/>
  <c r="CA38"/>
  <c r="CI38"/>
  <c r="CQ38"/>
  <c r="S39"/>
  <c r="AA39"/>
  <c r="AI39"/>
  <c r="AQ39"/>
  <c r="AY39"/>
  <c r="BG39"/>
  <c r="BO39"/>
  <c r="BW39"/>
  <c r="CE39"/>
  <c r="CM39"/>
  <c r="W40"/>
  <c r="AE40"/>
  <c r="AM40"/>
  <c r="AU40"/>
  <c r="BC40"/>
  <c r="BK40"/>
  <c r="BS40"/>
  <c r="CA40"/>
  <c r="CI40"/>
  <c r="CQ40"/>
  <c r="S41"/>
  <c r="AA41"/>
  <c r="AI41"/>
  <c r="AQ41"/>
  <c r="AY41"/>
  <c r="BG41"/>
  <c r="BW41"/>
  <c r="CM41"/>
  <c r="AE42"/>
  <c r="AU42"/>
  <c r="BK42"/>
  <c r="CA42"/>
  <c r="CI42"/>
  <c r="S43"/>
  <c r="AI43"/>
  <c r="AY43"/>
  <c r="BO43"/>
  <c r="CE43"/>
  <c r="AE44"/>
  <c r="AU44"/>
  <c r="BK44"/>
  <c r="CA44"/>
  <c r="CQ44"/>
  <c r="O27"/>
  <c r="P27"/>
  <c r="AE27"/>
  <c r="BK27"/>
  <c r="CQ27"/>
  <c r="AI28"/>
  <c r="BO28"/>
  <c r="AE29"/>
  <c r="BK29"/>
  <c r="CQ29"/>
  <c r="AI30"/>
  <c r="BO30"/>
  <c r="AE31"/>
  <c r="BK31"/>
  <c r="CQ31"/>
  <c r="AE32"/>
  <c r="AU32"/>
  <c r="BK32"/>
  <c r="CA32"/>
  <c r="CQ32"/>
  <c r="AA33"/>
  <c r="AQ33"/>
  <c r="BG33"/>
  <c r="BW33"/>
  <c r="CM33"/>
  <c r="W34"/>
  <c r="AM34"/>
  <c r="BC34"/>
  <c r="BS34"/>
  <c r="CI34"/>
  <c r="S35"/>
  <c r="AI35"/>
  <c r="AY35"/>
  <c r="BO35"/>
  <c r="CE35"/>
  <c r="S36"/>
  <c r="AA36"/>
  <c r="AI36"/>
  <c r="AQ36"/>
  <c r="AY36"/>
  <c r="BG36"/>
  <c r="BO36"/>
  <c r="BW36"/>
  <c r="CE36"/>
  <c r="CM36"/>
  <c r="W37"/>
  <c r="AE37"/>
  <c r="AM37"/>
  <c r="AU37"/>
  <c r="BC37"/>
  <c r="BK37"/>
  <c r="BS37"/>
  <c r="CA37"/>
  <c r="CI37"/>
  <c r="CQ37"/>
  <c r="S38"/>
  <c r="AA38"/>
  <c r="AI38"/>
  <c r="AQ38"/>
  <c r="AY38"/>
  <c r="BG38"/>
  <c r="BO38"/>
  <c r="BW38"/>
  <c r="CE38"/>
  <c r="CM38"/>
  <c r="W39"/>
  <c r="AE39"/>
  <c r="AM39"/>
  <c r="AU39"/>
  <c r="BC39"/>
  <c r="BK39"/>
  <c r="BS39"/>
  <c r="CA39"/>
  <c r="CI39"/>
  <c r="CQ39"/>
  <c r="S40"/>
  <c r="AA40"/>
  <c r="AI40"/>
  <c r="AQ40"/>
  <c r="AY40"/>
  <c r="BG40"/>
  <c r="BO40"/>
  <c r="BW40"/>
  <c r="CE40"/>
  <c r="CM40"/>
  <c r="W41"/>
  <c r="AE41"/>
  <c r="AM41"/>
  <c r="AU41"/>
  <c r="BC41"/>
  <c r="BK41"/>
  <c r="BS41"/>
  <c r="CA41"/>
  <c r="CI41"/>
  <c r="CQ41"/>
  <c r="S42"/>
  <c r="AA42"/>
  <c r="AI42"/>
  <c r="AQ42"/>
  <c r="AY42"/>
  <c r="BG42"/>
  <c r="BO42"/>
  <c r="BW42"/>
  <c r="CE42"/>
  <c r="CM42"/>
  <c r="W43"/>
  <c r="AE43"/>
  <c r="AM43"/>
  <c r="AU43"/>
  <c r="BC43"/>
  <c r="BK43"/>
  <c r="BS43"/>
  <c r="CA43"/>
  <c r="CI43"/>
  <c r="CQ43"/>
  <c r="S44"/>
  <c r="AA44"/>
  <c r="AI44"/>
  <c r="AQ44"/>
  <c r="AY44"/>
  <c r="BG44"/>
  <c r="BO44"/>
  <c r="BW44"/>
  <c r="CE44"/>
  <c r="CM44"/>
  <c r="BO41"/>
  <c r="CE41"/>
  <c r="W42"/>
  <c r="AM42"/>
  <c r="BC42"/>
  <c r="BS42"/>
  <c r="CQ42"/>
  <c r="AA43"/>
  <c r="AQ43"/>
  <c r="BG43"/>
  <c r="BW43"/>
  <c r="CM43"/>
  <c r="W44"/>
  <c r="AM44"/>
  <c r="BC44"/>
  <c r="BS44"/>
  <c r="CI44"/>
  <c r="H32"/>
  <c r="G32"/>
  <c r="E33"/>
  <c r="CF27"/>
  <c r="CG27"/>
  <c r="AZ27"/>
  <c r="BA27"/>
  <c r="T27"/>
  <c r="U27"/>
  <c r="BT27"/>
  <c r="BU27"/>
  <c r="AN27"/>
  <c r="AO27"/>
  <c r="BP27"/>
  <c r="BQ27"/>
  <c r="AJ27"/>
  <c r="AK27"/>
  <c r="CR27"/>
  <c r="CS27"/>
  <c r="AF27"/>
  <c r="AG27"/>
  <c r="CN27"/>
  <c r="CO27"/>
  <c r="BH27"/>
  <c r="BI27"/>
  <c r="AB27"/>
  <c r="Q34"/>
  <c r="CB27"/>
  <c r="CC27"/>
  <c r="BL27"/>
  <c r="BM27"/>
  <c r="AV27"/>
  <c r="AW27"/>
  <c r="P26"/>
  <c r="BX27"/>
  <c r="BY27"/>
  <c r="AR27"/>
  <c r="AS27"/>
  <c r="CJ27"/>
  <c r="CK27"/>
  <c r="BD27"/>
  <c r="BE27"/>
  <c r="X27"/>
  <c r="Y27"/>
  <c r="L28"/>
  <c r="K28"/>
  <c r="J28"/>
  <c r="E34"/>
  <c r="H33"/>
  <c r="G33"/>
  <c r="AR28"/>
  <c r="AS28"/>
  <c r="BX28"/>
  <c r="BY28"/>
  <c r="BH28"/>
  <c r="BI28"/>
  <c r="AJ28"/>
  <c r="AK28"/>
  <c r="T28"/>
  <c r="U28"/>
  <c r="CF28"/>
  <c r="CG28"/>
  <c r="CN28"/>
  <c r="CO28"/>
  <c r="BP28"/>
  <c r="BQ28"/>
  <c r="AZ28"/>
  <c r="BA28"/>
  <c r="M28"/>
  <c r="X28"/>
  <c r="Y28"/>
  <c r="BD28"/>
  <c r="BE28"/>
  <c r="CJ28"/>
  <c r="CK28"/>
  <c r="AV28"/>
  <c r="AW28"/>
  <c r="BL28"/>
  <c r="BM28"/>
  <c r="CB28"/>
  <c r="CC28"/>
  <c r="AF28"/>
  <c r="AG28"/>
  <c r="CR28"/>
  <c r="CS28"/>
  <c r="I28"/>
  <c r="AN28"/>
  <c r="AO28"/>
  <c r="BT28"/>
  <c r="BU28"/>
  <c r="AC27"/>
  <c r="H34"/>
  <c r="G34"/>
  <c r="E35"/>
  <c r="AN29"/>
  <c r="AO29"/>
  <c r="BT29"/>
  <c r="BU29"/>
  <c r="X29"/>
  <c r="Y29"/>
  <c r="AB28"/>
  <c r="Q35"/>
  <c r="K29"/>
  <c r="L29"/>
  <c r="J29"/>
  <c r="I29"/>
  <c r="CR29"/>
  <c r="CS29"/>
  <c r="AF29"/>
  <c r="AG29"/>
  <c r="CB29"/>
  <c r="CC29"/>
  <c r="BL29"/>
  <c r="BM29"/>
  <c r="AV29"/>
  <c r="AW29"/>
  <c r="CJ29"/>
  <c r="CK29"/>
  <c r="BD29"/>
  <c r="BE29"/>
  <c r="O28"/>
  <c r="AZ29"/>
  <c r="BA29"/>
  <c r="BP29"/>
  <c r="BQ29"/>
  <c r="CN29"/>
  <c r="CO29"/>
  <c r="CF29"/>
  <c r="CG29"/>
  <c r="T29"/>
  <c r="U29"/>
  <c r="AJ29"/>
  <c r="AK29"/>
  <c r="BH29"/>
  <c r="BI29"/>
  <c r="BX29"/>
  <c r="BY29"/>
  <c r="AR29"/>
  <c r="AS29"/>
  <c r="H35"/>
  <c r="G35"/>
  <c r="E36"/>
  <c r="AC28"/>
  <c r="BX30"/>
  <c r="BY30"/>
  <c r="CF30"/>
  <c r="CG30"/>
  <c r="BP30"/>
  <c r="BQ30"/>
  <c r="AR30"/>
  <c r="AS30"/>
  <c r="BH30"/>
  <c r="BI30"/>
  <c r="T30"/>
  <c r="U30"/>
  <c r="CN30"/>
  <c r="CO30"/>
  <c r="AZ30"/>
  <c r="BA30"/>
  <c r="L30"/>
  <c r="K30"/>
  <c r="J30"/>
  <c r="M30"/>
  <c r="O30"/>
  <c r="P30"/>
  <c r="AN30"/>
  <c r="AO30"/>
  <c r="AJ30"/>
  <c r="AK30"/>
  <c r="P28"/>
  <c r="BD30"/>
  <c r="BE30"/>
  <c r="CJ30"/>
  <c r="CK30"/>
  <c r="AV30"/>
  <c r="AW30"/>
  <c r="BL30"/>
  <c r="BM30"/>
  <c r="CB30"/>
  <c r="CC30"/>
  <c r="AF30"/>
  <c r="AG30"/>
  <c r="CR30"/>
  <c r="CS30"/>
  <c r="M29"/>
  <c r="AB29"/>
  <c r="Q36"/>
  <c r="X30"/>
  <c r="Y30"/>
  <c r="BT30"/>
  <c r="BU30"/>
  <c r="E37"/>
  <c r="H36"/>
  <c r="G36"/>
  <c r="AN31"/>
  <c r="AO31"/>
  <c r="BX31"/>
  <c r="BY31"/>
  <c r="X31"/>
  <c r="Y31"/>
  <c r="AF31"/>
  <c r="AG31"/>
  <c r="BL31"/>
  <c r="BM31"/>
  <c r="CJ31"/>
  <c r="CK31"/>
  <c r="BT31"/>
  <c r="BU31"/>
  <c r="CR31"/>
  <c r="CS31"/>
  <c r="CB31"/>
  <c r="CC31"/>
  <c r="AV31"/>
  <c r="AW31"/>
  <c r="BD31"/>
  <c r="BE31"/>
  <c r="O29"/>
  <c r="AC29"/>
  <c r="AJ31"/>
  <c r="AK31"/>
  <c r="AZ31"/>
  <c r="BA31"/>
  <c r="CN31"/>
  <c r="CO31"/>
  <c r="T31"/>
  <c r="U31"/>
  <c r="BH31"/>
  <c r="BI31"/>
  <c r="AR31"/>
  <c r="AS31"/>
  <c r="BP31"/>
  <c r="BQ31"/>
  <c r="CF31"/>
  <c r="CG31"/>
  <c r="I30"/>
  <c r="H37"/>
  <c r="G37"/>
  <c r="E38"/>
  <c r="AN32"/>
  <c r="AO32"/>
  <c r="BX32"/>
  <c r="BY32"/>
  <c r="CF32"/>
  <c r="CG32"/>
  <c r="AR32"/>
  <c r="AS32"/>
  <c r="T32"/>
  <c r="U32"/>
  <c r="AZ32"/>
  <c r="BA32"/>
  <c r="BD32"/>
  <c r="BE32"/>
  <c r="AV32"/>
  <c r="AW32"/>
  <c r="CB32"/>
  <c r="CC32"/>
  <c r="CR32"/>
  <c r="CS32"/>
  <c r="BT32"/>
  <c r="BU32"/>
  <c r="CJ32"/>
  <c r="CK32"/>
  <c r="BL32"/>
  <c r="BM32"/>
  <c r="AF32"/>
  <c r="AG32"/>
  <c r="X32"/>
  <c r="Y32"/>
  <c r="BP32"/>
  <c r="BQ32"/>
  <c r="BH32"/>
  <c r="BI32"/>
  <c r="CN32"/>
  <c r="CO32"/>
  <c r="AJ32"/>
  <c r="AK32"/>
  <c r="K31"/>
  <c r="L31"/>
  <c r="J31"/>
  <c r="AB30"/>
  <c r="Q37"/>
  <c r="AC30"/>
  <c r="P29"/>
  <c r="H38"/>
  <c r="G38"/>
  <c r="E39"/>
  <c r="CN33"/>
  <c r="CO33"/>
  <c r="BP33"/>
  <c r="BQ33"/>
  <c r="AZ33"/>
  <c r="BA33"/>
  <c r="CF33"/>
  <c r="CG33"/>
  <c r="AN33"/>
  <c r="AO33"/>
  <c r="AJ33"/>
  <c r="AK33"/>
  <c r="BH33"/>
  <c r="BI33"/>
  <c r="X33"/>
  <c r="Y33"/>
  <c r="AR33"/>
  <c r="AS33"/>
  <c r="BX33"/>
  <c r="BY33"/>
  <c r="M31"/>
  <c r="AF33"/>
  <c r="AG33"/>
  <c r="BL33"/>
  <c r="BM33"/>
  <c r="CJ33"/>
  <c r="CK33"/>
  <c r="BT33"/>
  <c r="BU33"/>
  <c r="CR33"/>
  <c r="CS33"/>
  <c r="CB33"/>
  <c r="CC33"/>
  <c r="AV33"/>
  <c r="AW33"/>
  <c r="BD33"/>
  <c r="BE33"/>
  <c r="T33"/>
  <c r="U33"/>
  <c r="AB31"/>
  <c r="Q38"/>
  <c r="I31"/>
  <c r="E40"/>
  <c r="H39"/>
  <c r="G39"/>
  <c r="AV34"/>
  <c r="AW34"/>
  <c r="CR34"/>
  <c r="CS34"/>
  <c r="CJ34"/>
  <c r="CK34"/>
  <c r="AF34"/>
  <c r="AG34"/>
  <c r="X34"/>
  <c r="Y34"/>
  <c r="CN34"/>
  <c r="CO34"/>
  <c r="BD34"/>
  <c r="BE34"/>
  <c r="CB34"/>
  <c r="CC34"/>
  <c r="BT34"/>
  <c r="BU34"/>
  <c r="BL34"/>
  <c r="BM34"/>
  <c r="AN34"/>
  <c r="AO34"/>
  <c r="T34"/>
  <c r="U34"/>
  <c r="L32"/>
  <c r="K32"/>
  <c r="J32"/>
  <c r="M32"/>
  <c r="O32"/>
  <c r="P32"/>
  <c r="O31"/>
  <c r="BX34"/>
  <c r="BY34"/>
  <c r="AR34"/>
  <c r="AS34"/>
  <c r="BH34"/>
  <c r="BI34"/>
  <c r="AJ34"/>
  <c r="AK34"/>
  <c r="CF34"/>
  <c r="CG34"/>
  <c r="AZ34"/>
  <c r="BA34"/>
  <c r="BP34"/>
  <c r="BQ34"/>
  <c r="AC31"/>
  <c r="E41"/>
  <c r="H40"/>
  <c r="G40"/>
  <c r="T35"/>
  <c r="U35"/>
  <c r="AV35"/>
  <c r="AW35"/>
  <c r="BP35"/>
  <c r="BQ35"/>
  <c r="CF35"/>
  <c r="CG35"/>
  <c r="BH35"/>
  <c r="BI35"/>
  <c r="BX35"/>
  <c r="BY35"/>
  <c r="AZ35"/>
  <c r="BA35"/>
  <c r="AJ35"/>
  <c r="AK35"/>
  <c r="AR35"/>
  <c r="AS35"/>
  <c r="CN35"/>
  <c r="CO35"/>
  <c r="AB32"/>
  <c r="Q39"/>
  <c r="AC32"/>
  <c r="P31"/>
  <c r="AN35"/>
  <c r="AO35"/>
  <c r="BL35"/>
  <c r="BM35"/>
  <c r="BT35"/>
  <c r="BU35"/>
  <c r="CB35"/>
  <c r="CC35"/>
  <c r="BD35"/>
  <c r="BE35"/>
  <c r="X35"/>
  <c r="Y35"/>
  <c r="AF35"/>
  <c r="AG35"/>
  <c r="CJ35"/>
  <c r="CK35"/>
  <c r="CR35"/>
  <c r="CS35"/>
  <c r="I32"/>
  <c r="H41"/>
  <c r="G41"/>
  <c r="E42"/>
  <c r="CR36"/>
  <c r="CS36"/>
  <c r="BD36"/>
  <c r="BE36"/>
  <c r="BT36"/>
  <c r="BU36"/>
  <c r="AN36"/>
  <c r="AO36"/>
  <c r="T36"/>
  <c r="U36"/>
  <c r="AF36"/>
  <c r="AG36"/>
  <c r="CJ36"/>
  <c r="CK36"/>
  <c r="X36"/>
  <c r="Y36"/>
  <c r="CB36"/>
  <c r="CC36"/>
  <c r="BL36"/>
  <c r="BM36"/>
  <c r="AV36"/>
  <c r="AW36"/>
  <c r="AB33"/>
  <c r="Q40"/>
  <c r="CN36"/>
  <c r="CO36"/>
  <c r="AR36"/>
  <c r="AS36"/>
  <c r="AJ36"/>
  <c r="AK36"/>
  <c r="AZ36"/>
  <c r="BA36"/>
  <c r="BX36"/>
  <c r="BY36"/>
  <c r="BH36"/>
  <c r="BI36"/>
  <c r="CF36"/>
  <c r="CG36"/>
  <c r="BP36"/>
  <c r="BQ36"/>
  <c r="L33"/>
  <c r="K33"/>
  <c r="J33"/>
  <c r="M33"/>
  <c r="O33"/>
  <c r="P33"/>
  <c r="E43"/>
  <c r="H42"/>
  <c r="G42"/>
  <c r="AC33"/>
  <c r="BL37"/>
  <c r="BM37"/>
  <c r="X37"/>
  <c r="Y37"/>
  <c r="AF37"/>
  <c r="AG37"/>
  <c r="BT37"/>
  <c r="BU37"/>
  <c r="CR37"/>
  <c r="CS37"/>
  <c r="AV37"/>
  <c r="AW37"/>
  <c r="CB37"/>
  <c r="CC37"/>
  <c r="CJ37"/>
  <c r="CK37"/>
  <c r="AN37"/>
  <c r="AO37"/>
  <c r="BD37"/>
  <c r="BE37"/>
  <c r="BP37"/>
  <c r="BQ37"/>
  <c r="CF37"/>
  <c r="CG37"/>
  <c r="BH37"/>
  <c r="BI37"/>
  <c r="BX37"/>
  <c r="BY37"/>
  <c r="AZ37"/>
  <c r="BA37"/>
  <c r="AJ37"/>
  <c r="AK37"/>
  <c r="AR37"/>
  <c r="AS37"/>
  <c r="CN37"/>
  <c r="CO37"/>
  <c r="AB34"/>
  <c r="Q41"/>
  <c r="T37"/>
  <c r="U37"/>
  <c r="I33"/>
  <c r="H43"/>
  <c r="G43"/>
  <c r="G44"/>
  <c r="E44"/>
  <c r="H44"/>
  <c r="T38"/>
  <c r="U38"/>
  <c r="CN38"/>
  <c r="CO38"/>
  <c r="AJ38"/>
  <c r="AK38"/>
  <c r="BX38"/>
  <c r="BY38"/>
  <c r="CF38"/>
  <c r="CG38"/>
  <c r="AR38"/>
  <c r="AS38"/>
  <c r="AZ38"/>
  <c r="BA38"/>
  <c r="BH38"/>
  <c r="BI38"/>
  <c r="BP38"/>
  <c r="BQ38"/>
  <c r="CR38"/>
  <c r="CS38"/>
  <c r="AF38"/>
  <c r="AG38"/>
  <c r="BL38"/>
  <c r="BM38"/>
  <c r="BT38"/>
  <c r="BU38"/>
  <c r="X38"/>
  <c r="Y38"/>
  <c r="BD38"/>
  <c r="BE38"/>
  <c r="AN38"/>
  <c r="AO38"/>
  <c r="CJ38"/>
  <c r="CK38"/>
  <c r="CB38"/>
  <c r="CC38"/>
  <c r="AV38"/>
  <c r="AW38"/>
  <c r="K34"/>
  <c r="L34"/>
  <c r="J34"/>
  <c r="M34"/>
  <c r="O34"/>
  <c r="P34"/>
  <c r="AC34"/>
  <c r="AV39"/>
  <c r="AW39"/>
  <c r="CJ39"/>
  <c r="CK39"/>
  <c r="BD39"/>
  <c r="BE39"/>
  <c r="BT39"/>
  <c r="BU39"/>
  <c r="AF39"/>
  <c r="AG39"/>
  <c r="T39"/>
  <c r="U39"/>
  <c r="CB39"/>
  <c r="CC39"/>
  <c r="AN39"/>
  <c r="AO39"/>
  <c r="X39"/>
  <c r="Y39"/>
  <c r="BL39"/>
  <c r="BM39"/>
  <c r="CR39"/>
  <c r="CS39"/>
  <c r="AB35"/>
  <c r="Q42"/>
  <c r="BP39"/>
  <c r="BQ39"/>
  <c r="BH39"/>
  <c r="BI39"/>
  <c r="AZ39"/>
  <c r="BA39"/>
  <c r="AR39"/>
  <c r="AS39"/>
  <c r="CF39"/>
  <c r="CG39"/>
  <c r="BX39"/>
  <c r="BY39"/>
  <c r="AJ39"/>
  <c r="AK39"/>
  <c r="CN39"/>
  <c r="CO39"/>
  <c r="I34"/>
  <c r="AC35"/>
  <c r="CF40"/>
  <c r="CG40"/>
  <c r="AZ40"/>
  <c r="BA40"/>
  <c r="BP40"/>
  <c r="BQ40"/>
  <c r="AV40"/>
  <c r="AW40"/>
  <c r="AJ40"/>
  <c r="AK40"/>
  <c r="CN40"/>
  <c r="CO40"/>
  <c r="BX40"/>
  <c r="BY40"/>
  <c r="AR40"/>
  <c r="AS40"/>
  <c r="BH40"/>
  <c r="BI40"/>
  <c r="T40"/>
  <c r="U40"/>
  <c r="L35"/>
  <c r="K35"/>
  <c r="J35"/>
  <c r="M35"/>
  <c r="O35"/>
  <c r="P35"/>
  <c r="AB36"/>
  <c r="Q43"/>
  <c r="AC36"/>
  <c r="CR40"/>
  <c r="CS40"/>
  <c r="BL40"/>
  <c r="BM40"/>
  <c r="X40"/>
  <c r="Y40"/>
  <c r="AN40"/>
  <c r="AO40"/>
  <c r="CB40"/>
  <c r="CC40"/>
  <c r="AF40"/>
  <c r="AG40"/>
  <c r="BT40"/>
  <c r="BU40"/>
  <c r="BD40"/>
  <c r="BE40"/>
  <c r="CJ40"/>
  <c r="CK40"/>
  <c r="BT41"/>
  <c r="BU41"/>
  <c r="BD41"/>
  <c r="BE41"/>
  <c r="AF41"/>
  <c r="AG41"/>
  <c r="AN41"/>
  <c r="AO41"/>
  <c r="BL41"/>
  <c r="BM41"/>
  <c r="CF41"/>
  <c r="CG41"/>
  <c r="CJ41"/>
  <c r="CK41"/>
  <c r="CB41"/>
  <c r="CC41"/>
  <c r="X41"/>
  <c r="Y41"/>
  <c r="CR41"/>
  <c r="CS41"/>
  <c r="AV41"/>
  <c r="AW41"/>
  <c r="AB37"/>
  <c r="Q44"/>
  <c r="I35"/>
  <c r="T41"/>
  <c r="U41"/>
  <c r="BH41"/>
  <c r="BI41"/>
  <c r="AR41"/>
  <c r="AS41"/>
  <c r="BX41"/>
  <c r="BY41"/>
  <c r="CN41"/>
  <c r="CO41"/>
  <c r="AJ41"/>
  <c r="AK41"/>
  <c r="BP41"/>
  <c r="BQ41"/>
  <c r="AZ41"/>
  <c r="BA41"/>
  <c r="AZ42"/>
  <c r="BA42"/>
  <c r="AJ42"/>
  <c r="AK42"/>
  <c r="AR42"/>
  <c r="AS42"/>
  <c r="CJ42"/>
  <c r="CK42"/>
  <c r="BT42"/>
  <c r="BU42"/>
  <c r="BP42"/>
  <c r="BQ42"/>
  <c r="BX42"/>
  <c r="BY42"/>
  <c r="CR42"/>
  <c r="CS42"/>
  <c r="CF42"/>
  <c r="CG42"/>
  <c r="K36"/>
  <c r="L36"/>
  <c r="J36"/>
  <c r="M36"/>
  <c r="O36"/>
  <c r="P36"/>
  <c r="AC37"/>
  <c r="CN42"/>
  <c r="CO42"/>
  <c r="BH42"/>
  <c r="BI42"/>
  <c r="T42"/>
  <c r="U42"/>
  <c r="AV42"/>
  <c r="AW42"/>
  <c r="X42"/>
  <c r="Y42"/>
  <c r="CB42"/>
  <c r="CC42"/>
  <c r="BL42"/>
  <c r="BM42"/>
  <c r="AN42"/>
  <c r="AO42"/>
  <c r="AF42"/>
  <c r="AG42"/>
  <c r="BD42"/>
  <c r="BE42"/>
  <c r="AF43"/>
  <c r="AG43"/>
  <c r="BL43"/>
  <c r="BM43"/>
  <c r="T43"/>
  <c r="U43"/>
  <c r="CF43"/>
  <c r="CG43"/>
  <c r="BT43"/>
  <c r="BU43"/>
  <c r="AZ43"/>
  <c r="BA43"/>
  <c r="AV43"/>
  <c r="AW43"/>
  <c r="CN43"/>
  <c r="CO43"/>
  <c r="BX43"/>
  <c r="BY43"/>
  <c r="AR43"/>
  <c r="AS43"/>
  <c r="AN43"/>
  <c r="AO43"/>
  <c r="CB43"/>
  <c r="CC43"/>
  <c r="BH43"/>
  <c r="BI43"/>
  <c r="AB38"/>
  <c r="AC38"/>
  <c r="I36"/>
  <c r="BD43"/>
  <c r="BE43"/>
  <c r="X43"/>
  <c r="Y43"/>
  <c r="CR43"/>
  <c r="CS43"/>
  <c r="BP43"/>
  <c r="BQ43"/>
  <c r="CJ43"/>
  <c r="CK43"/>
  <c r="AJ43"/>
  <c r="AK43"/>
  <c r="X44"/>
  <c r="Y44"/>
  <c r="CJ44"/>
  <c r="CK44"/>
  <c r="CR44"/>
  <c r="CS44"/>
  <c r="BD44"/>
  <c r="BE44"/>
  <c r="BH44"/>
  <c r="BI44"/>
  <c r="AR44"/>
  <c r="AS44"/>
  <c r="AV44"/>
  <c r="AW44"/>
  <c r="AF44"/>
  <c r="AG44"/>
  <c r="AJ44"/>
  <c r="AK44"/>
  <c r="BP44"/>
  <c r="BQ44"/>
  <c r="CB44"/>
  <c r="CC44"/>
  <c r="BX44"/>
  <c r="BY44"/>
  <c r="BL44"/>
  <c r="BM44"/>
  <c r="K37"/>
  <c r="L37"/>
  <c r="J37"/>
  <c r="M37"/>
  <c r="O37"/>
  <c r="P37"/>
  <c r="AB39"/>
  <c r="AC39"/>
  <c r="AN44"/>
  <c r="AO44"/>
  <c r="CN44"/>
  <c r="CO44"/>
  <c r="AZ44"/>
  <c r="BA44"/>
  <c r="BT44"/>
  <c r="BU44"/>
  <c r="CF44"/>
  <c r="CG44"/>
  <c r="T44"/>
  <c r="U44"/>
  <c r="AB40"/>
  <c r="AC40"/>
  <c r="I37"/>
  <c r="AB41"/>
  <c r="AC41"/>
  <c r="L38"/>
  <c r="K38"/>
  <c r="J38"/>
  <c r="M38"/>
  <c r="O38"/>
  <c r="P38"/>
  <c r="AB42"/>
  <c r="AC42"/>
  <c r="I38"/>
  <c r="AB43"/>
  <c r="AC43"/>
  <c r="K39"/>
  <c r="L39"/>
  <c r="J39"/>
  <c r="M39"/>
  <c r="O39"/>
  <c r="P39"/>
  <c r="AB44"/>
  <c r="AC44"/>
  <c r="I39"/>
  <c r="L40"/>
  <c r="K40"/>
  <c r="J40"/>
  <c r="M40"/>
  <c r="O40"/>
  <c r="P40"/>
  <c r="I40"/>
  <c r="K41"/>
  <c r="L41"/>
  <c r="J41"/>
  <c r="M41"/>
  <c r="O41"/>
  <c r="P41"/>
  <c r="I41"/>
  <c r="K42"/>
  <c r="L42"/>
  <c r="J42"/>
  <c r="M42"/>
  <c r="O42"/>
  <c r="P42"/>
  <c r="I42"/>
  <c r="K43"/>
  <c r="L43"/>
  <c r="J43"/>
  <c r="M43"/>
  <c r="O43"/>
  <c r="P43"/>
  <c r="I43"/>
  <c r="L44"/>
  <c r="L45"/>
  <c r="K44"/>
  <c r="K45"/>
  <c r="J44"/>
  <c r="M44"/>
  <c r="J45"/>
  <c r="I44"/>
  <c r="O44"/>
  <c r="M45"/>
  <c r="P44"/>
  <c r="P45"/>
  <c r="O45"/>
</calcChain>
</file>

<file path=xl/sharedStrings.xml><?xml version="1.0" encoding="utf-8"?>
<sst xmlns="http://schemas.openxmlformats.org/spreadsheetml/2006/main" count="200" uniqueCount="89">
  <si>
    <t>{GOTO}H24~/rv{end}{down}~j59~</t>
  </si>
  <si>
    <t>{GOTO}J24~/rv{end}{down}{up}~L59~</t>
  </si>
  <si>
    <t>{GOTO}K24~/rv{end}{down}{up}~O59~</t>
  </si>
  <si>
    <t>/rvj44~L83~</t>
  </si>
  <si>
    <t>/rvk44~o83~</t>
  </si>
  <si>
    <t xml:space="preserve"> </t>
  </si>
  <si>
    <t>MO</t>
  </si>
  <si>
    <t>YR</t>
  </si>
  <si>
    <t>PRIN</t>
  </si>
  <si>
    <t>PMT</t>
  </si>
  <si>
    <t>NO.</t>
  </si>
  <si>
    <t>LEASE PAYMENT CALCULATOR</t>
  </si>
  <si>
    <t>USER AGENCY #:</t>
  </si>
  <si>
    <t>USER AGENCY:</t>
  </si>
  <si>
    <t>VENDOR:</t>
  </si>
  <si>
    <t>EQUIPMENT:</t>
  </si>
  <si>
    <t>VENDOR PMT. DATE:</t>
  </si>
  <si>
    <t xml:space="preserve">DATE    </t>
  </si>
  <si>
    <t>OUTSTANDING</t>
  </si>
  <si>
    <t xml:space="preserve">BALANCE    </t>
  </si>
  <si>
    <t>SCHEDULE OF ANTICIPATED RENT PAYMENTS</t>
  </si>
  <si>
    <t>Rent Payments</t>
  </si>
  <si>
    <t>Fifth Business Day Preceding:</t>
  </si>
  <si>
    <t>(1)                    Payment period may not exceed the Useful Life of the Equipment.   All payments will be due on the fifth business day preceding</t>
  </si>
  <si>
    <t>each Febrauary 1 and August 1.          By delivery of this Lease Supplement, the Lessee represents that the term of the payments do not exceed the</t>
  </si>
  <si>
    <t>Useful Life of the Equipment.</t>
  </si>
  <si>
    <t>(2)                   Principal and interest will be completed by the Authority prior to execution by the parties hereto and will be subject to Rent Payment</t>
  </si>
  <si>
    <t>Reset (as defined in the Master Lease) from time to time upon notice from the Authority that the indebtedness incurred to finance the Equipment</t>
  </si>
  <si>
    <t>has been refinanced and setting forth the revised principal and interest schedules.</t>
  </si>
  <si>
    <t xml:space="preserve">                          The initial principal portions will be increased upon Rent Payment Reset to include an amount to pay the anticipated issuance costs</t>
  </si>
  <si>
    <t>to the Authority to be incurred in connection with the financing and/or refinancing of the Equipment.     The interest amounts will be revised upon</t>
  </si>
  <si>
    <t>Rent  Payment  Reset to reflect the interest cost, fees, expenses, and other such costs of any  refinancing,  including  any  advances under  a  Credit</t>
  </si>
  <si>
    <t xml:space="preserve">Agreement.   Furthermore,  interest  portions  will  be subject to increase upon the occurrence of an  Event of Default under the  Master  Lease or </t>
  </si>
  <si>
    <t>any financing documents entered into by the Authority to finance or refinance the purchase of the Equipment.</t>
  </si>
  <si>
    <t>(3)           The "net effective interest rate" may not exceed the rate allowable under Article 717k-2, Vernon's Annotated Civil Statutes.</t>
  </si>
  <si>
    <t>LS #:</t>
  </si>
  <si>
    <t>PV NUMBERS:</t>
  </si>
  <si>
    <t>USER NAME:</t>
  </si>
  <si>
    <t>USER AGY #:</t>
  </si>
  <si>
    <t>PRINCIPAL</t>
  </si>
  <si>
    <t xml:space="preserve">                               1</t>
  </si>
  <si>
    <t xml:space="preserve">            Date</t>
  </si>
  <si>
    <t xml:space="preserve">   TOTAL</t>
  </si>
  <si>
    <t>INTEREST</t>
  </si>
  <si>
    <t xml:space="preserve">             SCHEDULE 1 TO LEASE SUPPLEMENT</t>
  </si>
  <si>
    <t>VENDOR PURCHASE</t>
  </si>
  <si>
    <t>PRICE:</t>
  </si>
  <si>
    <t>ISSUANCE COSTS:</t>
  </si>
  <si>
    <t>PRINCIPAL TO BE</t>
  </si>
  <si>
    <t>AMORTIZED:</t>
  </si>
  <si>
    <t>ADMINISTRATION</t>
  </si>
  <si>
    <t xml:space="preserve">EXPENSES   </t>
  </si>
  <si>
    <t xml:space="preserve">                                                  2</t>
  </si>
  <si>
    <t xml:space="preserve">       Prinicpal Portion</t>
  </si>
  <si>
    <t xml:space="preserve">TOTAL   </t>
  </si>
  <si>
    <t>PAYMENT</t>
  </si>
  <si>
    <t xml:space="preserve">ADJUSTMENT </t>
  </si>
  <si>
    <t>FINANCING TERM</t>
  </si>
  <si>
    <t>(IN YEARS):</t>
  </si>
  <si>
    <t>INITIAL FINANCING</t>
  </si>
  <si>
    <t>RATE:</t>
  </si>
  <si>
    <t xml:space="preserve">NET      </t>
  </si>
  <si>
    <t xml:space="preserve">                                          2,3</t>
  </si>
  <si>
    <t>Interest Portion</t>
  </si>
  <si>
    <t xml:space="preserve">YEARLY </t>
  </si>
  <si>
    <t>EFFECTIVE</t>
  </si>
  <si>
    <t>INTEREST RATE</t>
  </si>
  <si>
    <t>INTEREST RATE TO</t>
  </si>
  <si>
    <t>RENTS</t>
  </si>
  <si>
    <t>BALANCE</t>
  </si>
  <si>
    <t>SAMPLE</t>
  </si>
  <si>
    <t xml:space="preserve">Contact TPFA for confirmation of your estimates. </t>
  </si>
  <si>
    <t>Any</t>
  </si>
  <si>
    <t>Please enter the following data in</t>
  </si>
  <si>
    <t>Column B of the appropriate row.</t>
  </si>
  <si>
    <t>Enter Data Here!</t>
  </si>
  <si>
    <t>EXPENSES:</t>
  </si>
  <si>
    <t>Vendor:</t>
  </si>
  <si>
    <t>Equipment Description:</t>
  </si>
  <si>
    <t>Vendor Purchase Price:</t>
  </si>
  <si>
    <t>Client Agency Number:</t>
  </si>
  <si>
    <t>Client Agency Name:</t>
  </si>
  <si>
    <t>Initial Financing Rate:</t>
  </si>
  <si>
    <t>Vendor Payment Year:</t>
  </si>
  <si>
    <t>Vendor Payment Month:</t>
  </si>
  <si>
    <t>Vendor Payment Day:</t>
  </si>
  <si>
    <t>Administrative Rate:</t>
  </si>
  <si>
    <t>Financing Term (in Years):</t>
  </si>
  <si>
    <t>A/C Equip</t>
  </si>
</sst>
</file>

<file path=xl/styles.xml><?xml version="1.0" encoding="utf-8"?>
<styleSheet xmlns="http://schemas.openxmlformats.org/spreadsheetml/2006/main">
  <numFmts count="2">
    <numFmt numFmtId="164" formatCode="0.000%"/>
    <numFmt numFmtId="165" formatCode="0.0000%"/>
  </numFmts>
  <fonts count="14">
    <font>
      <sz val="12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6"/>
      <name val="Times New Roman"/>
      <family val="1"/>
    </font>
    <font>
      <b/>
      <sz val="16"/>
      <color indexed="12"/>
      <name val="Times New Roman"/>
      <family val="1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3" fillId="0" borderId="1" xfId="0" applyNumberFormat="1" applyFont="1" applyBorder="1" applyAlignment="1"/>
    <xf numFmtId="4" fontId="3" fillId="0" borderId="2" xfId="0" applyNumberFormat="1" applyFont="1" applyBorder="1" applyAlignment="1"/>
    <xf numFmtId="4" fontId="3" fillId="0" borderId="3" xfId="0" applyNumberFormat="1" applyFont="1" applyFill="1" applyBorder="1" applyAlignment="1"/>
    <xf numFmtId="4" fontId="3" fillId="0" borderId="0" xfId="0" applyNumberFormat="1" applyFont="1" applyAlignment="1"/>
    <xf numFmtId="4" fontId="3" fillId="0" borderId="0" xfId="0" applyNumberFormat="1" applyFont="1" applyBorder="1" applyAlignment="1" applyProtection="1">
      <alignment horizontal="centerContinuous"/>
    </xf>
    <xf numFmtId="4" fontId="3" fillId="0" borderId="4" xfId="0" applyNumberFormat="1" applyFont="1" applyFill="1" applyBorder="1" applyAlignment="1" applyProtection="1"/>
    <xf numFmtId="4" fontId="3" fillId="0" borderId="0" xfId="0" applyNumberFormat="1" applyFont="1" applyAlignment="1" applyProtection="1"/>
    <xf numFmtId="4" fontId="4" fillId="0" borderId="0" xfId="0" applyNumberFormat="1" applyFont="1" applyAlignment="1" applyProtection="1"/>
    <xf numFmtId="4" fontId="5" fillId="0" borderId="0" xfId="0" applyNumberFormat="1" applyFont="1" applyAlignment="1" applyProtection="1"/>
    <xf numFmtId="0" fontId="6" fillId="0" borderId="0" xfId="0" applyFont="1" applyProtection="1"/>
    <xf numFmtId="4" fontId="7" fillId="0" borderId="5" xfId="0" applyNumberFormat="1" applyFont="1" applyBorder="1" applyAlignment="1" applyProtection="1">
      <alignment horizontal="centerContinuous"/>
    </xf>
    <xf numFmtId="4" fontId="3" fillId="0" borderId="5" xfId="0" applyNumberFormat="1" applyFont="1" applyBorder="1" applyAlignment="1" applyProtection="1"/>
    <xf numFmtId="4" fontId="3" fillId="0" borderId="0" xfId="0" applyNumberFormat="1" applyFont="1" applyBorder="1" applyAlignment="1" applyProtection="1"/>
    <xf numFmtId="4" fontId="4" fillId="0" borderId="0" xfId="0" applyNumberFormat="1" applyFont="1" applyAlignment="1" applyProtection="1">
      <alignment horizontal="center"/>
    </xf>
    <xf numFmtId="4" fontId="4" fillId="0" borderId="6" xfId="0" applyNumberFormat="1" applyFont="1" applyBorder="1" applyAlignment="1" applyProtection="1"/>
    <xf numFmtId="164" fontId="4" fillId="0" borderId="0" xfId="0" applyNumberFormat="1" applyFont="1" applyAlignment="1" applyProtection="1"/>
    <xf numFmtId="4" fontId="8" fillId="0" borderId="0" xfId="0" applyNumberFormat="1" applyFont="1" applyBorder="1" applyAlignment="1" applyProtection="1">
      <protection locked="0"/>
    </xf>
    <xf numFmtId="15" fontId="4" fillId="0" borderId="0" xfId="0" applyNumberFormat="1" applyFont="1" applyAlignment="1" applyProtection="1"/>
    <xf numFmtId="4" fontId="4" fillId="0" borderId="7" xfId="0" applyNumberFormat="1" applyFont="1" applyBorder="1" applyAlignment="1" applyProtection="1"/>
    <xf numFmtId="4" fontId="8" fillId="0" borderId="0" xfId="0" applyNumberFormat="1" applyFont="1" applyBorder="1" applyAlignment="1" applyProtection="1"/>
    <xf numFmtId="4" fontId="3" fillId="0" borderId="5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4" fontId="3" fillId="0" borderId="8" xfId="0" applyNumberFormat="1" applyFont="1" applyBorder="1" applyAlignment="1" applyProtection="1"/>
    <xf numFmtId="4" fontId="8" fillId="0" borderId="9" xfId="0" applyNumberFormat="1" applyFont="1" applyBorder="1" applyAlignment="1" applyProtection="1"/>
    <xf numFmtId="4" fontId="3" fillId="0" borderId="1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5" fontId="4" fillId="0" borderId="0" xfId="0" applyNumberFormat="1" applyFont="1" applyAlignment="1" applyProtection="1"/>
    <xf numFmtId="164" fontId="8" fillId="0" borderId="0" xfId="0" applyNumberFormat="1" applyFont="1" applyBorder="1" applyAlignment="1" applyProtection="1"/>
    <xf numFmtId="4" fontId="3" fillId="0" borderId="0" xfId="0" applyNumberFormat="1" applyFont="1" applyFill="1" applyAlignment="1" applyProtection="1"/>
    <xf numFmtId="4" fontId="7" fillId="0" borderId="0" xfId="0" applyNumberFormat="1" applyFont="1" applyAlignment="1" applyProtection="1">
      <alignment horizontal="centerContinuous"/>
    </xf>
    <xf numFmtId="4" fontId="7" fillId="0" borderId="0" xfId="0" applyNumberFormat="1" applyFont="1" applyAlignment="1" applyProtection="1"/>
    <xf numFmtId="4" fontId="7" fillId="0" borderId="0" xfId="0" applyNumberFormat="1" applyFont="1" applyAlignment="1" applyProtection="1">
      <alignment horizontal="right"/>
    </xf>
    <xf numFmtId="4" fontId="4" fillId="0" borderId="0" xfId="0" applyNumberFormat="1" applyFont="1" applyAlignment="1" applyProtection="1">
      <alignment horizontal="centerContinuous"/>
    </xf>
    <xf numFmtId="4" fontId="3" fillId="0" borderId="0" xfId="0" applyNumberFormat="1" applyFont="1" applyAlignment="1" applyProtection="1">
      <alignment horizontal="centerContinuous"/>
    </xf>
    <xf numFmtId="4" fontId="5" fillId="0" borderId="0" xfId="0" applyNumberFormat="1" applyFont="1" applyAlignment="1" applyProtection="1">
      <alignment horizontal="centerContinuous"/>
    </xf>
    <xf numFmtId="4" fontId="9" fillId="0" borderId="0" xfId="0" applyNumberFormat="1" applyFont="1" applyAlignment="1" applyProtection="1"/>
    <xf numFmtId="0" fontId="4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left"/>
    </xf>
    <xf numFmtId="4" fontId="6" fillId="0" borderId="0" xfId="0" applyNumberFormat="1" applyFont="1" applyAlignment="1"/>
    <xf numFmtId="4" fontId="6" fillId="0" borderId="0" xfId="0" applyNumberFormat="1" applyFont="1" applyAlignment="1" applyProtection="1"/>
    <xf numFmtId="4" fontId="11" fillId="0" borderId="0" xfId="0" applyNumberFormat="1" applyFont="1" applyAlignment="1" applyProtection="1"/>
    <xf numFmtId="4" fontId="6" fillId="0" borderId="0" xfId="0" applyNumberFormat="1" applyFont="1" applyAlignment="1" applyProtection="1">
      <alignment horizontal="center"/>
    </xf>
    <xf numFmtId="4" fontId="6" fillId="0" borderId="6" xfId="0" applyNumberFormat="1" applyFont="1" applyBorder="1" applyAlignment="1" applyProtection="1"/>
    <xf numFmtId="164" fontId="6" fillId="0" borderId="0" xfId="0" applyNumberFormat="1" applyFont="1" applyAlignment="1" applyProtection="1"/>
    <xf numFmtId="15" fontId="6" fillId="0" borderId="0" xfId="0" applyNumberFormat="1" applyFont="1" applyAlignment="1" applyProtection="1"/>
    <xf numFmtId="4" fontId="6" fillId="0" borderId="7" xfId="0" applyNumberFormat="1" applyFont="1" applyBorder="1" applyAlignment="1" applyProtection="1"/>
    <xf numFmtId="4" fontId="6" fillId="0" borderId="0" xfId="0" applyNumberFormat="1" applyFont="1" applyAlignment="1" applyProtection="1">
      <alignment horizontal="right"/>
    </xf>
    <xf numFmtId="1" fontId="6" fillId="0" borderId="0" xfId="0" applyNumberFormat="1" applyFont="1" applyAlignment="1" applyProtection="1"/>
    <xf numFmtId="4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center"/>
    </xf>
    <xf numFmtId="4" fontId="11" fillId="0" borderId="0" xfId="0" applyNumberFormat="1" applyFont="1" applyAlignment="1" applyProtection="1">
      <alignment horizontal="left"/>
    </xf>
    <xf numFmtId="4" fontId="12" fillId="0" borderId="0" xfId="0" applyNumberFormat="1" applyFont="1" applyAlignment="1" applyProtection="1"/>
    <xf numFmtId="164" fontId="6" fillId="0" borderId="0" xfId="0" applyNumberFormat="1" applyFont="1" applyBorder="1" applyAlignment="1" applyProtection="1">
      <alignment horizontal="center"/>
    </xf>
    <xf numFmtId="4" fontId="13" fillId="2" borderId="5" xfId="0" applyNumberFormat="1" applyFont="1" applyFill="1" applyBorder="1" applyAlignment="1" applyProtection="1">
      <alignment horizontal="centerContinuous"/>
    </xf>
    <xf numFmtId="4" fontId="3" fillId="2" borderId="0" xfId="0" applyNumberFormat="1" applyFont="1" applyFill="1" applyBorder="1" applyAlignment="1" applyProtection="1">
      <alignment horizontal="centerContinuous"/>
    </xf>
    <xf numFmtId="0" fontId="10" fillId="2" borderId="11" xfId="0" applyNumberFormat="1" applyFont="1" applyFill="1" applyBorder="1" applyAlignment="1" applyProtection="1">
      <alignment horizontal="center"/>
      <protection locked="0"/>
    </xf>
    <xf numFmtId="4" fontId="10" fillId="2" borderId="11" xfId="0" applyNumberFormat="1" applyFont="1" applyFill="1" applyBorder="1" applyAlignment="1" applyProtection="1">
      <alignment horizontal="center"/>
      <protection locked="0"/>
    </xf>
    <xf numFmtId="3" fontId="10" fillId="2" borderId="11" xfId="0" applyNumberFormat="1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/>
    <xf numFmtId="0" fontId="6" fillId="0" borderId="0" xfId="0" applyNumberFormat="1" applyFont="1" applyAlignment="1" applyProtection="1">
      <alignment horizontal="center"/>
    </xf>
    <xf numFmtId="15" fontId="6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1</xdr:row>
      <xdr:rowOff>123825</xdr:rowOff>
    </xdr:from>
    <xdr:to>
      <xdr:col>1</xdr:col>
      <xdr:colOff>1724025</xdr:colOff>
      <xdr:row>6</xdr:row>
      <xdr:rowOff>28575</xdr:rowOff>
    </xdr:to>
    <xdr:sp macro="" textlink="">
      <xdr:nvSpPr>
        <xdr:cNvPr id="1032" name="AutoShape 7"/>
        <xdr:cNvSpPr>
          <a:spLocks noChangeArrowheads="1"/>
        </xdr:cNvSpPr>
      </xdr:nvSpPr>
      <xdr:spPr bwMode="auto">
        <a:xfrm>
          <a:off x="3324225" y="333375"/>
          <a:ext cx="400050" cy="1047750"/>
        </a:xfrm>
        <a:prstGeom prst="curvedLeftArrow">
          <a:avLst>
            <a:gd name="adj1" fmla="val 52381"/>
            <a:gd name="adj2" fmla="val 104762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D170"/>
  <sheetViews>
    <sheetView tabSelected="1" showOutlineSymbols="0" zoomScale="75" zoomScaleNormal="75" workbookViewId="0">
      <selection activeCell="B11" sqref="B11"/>
    </sheetView>
  </sheetViews>
  <sheetFormatPr defaultColWidth="15.6640625" defaultRowHeight="12.75"/>
  <cols>
    <col min="1" max="1" width="23.33203125" style="4" customWidth="1"/>
    <col min="2" max="2" width="21.21875" style="4" customWidth="1"/>
    <col min="3" max="3" width="0.88671875" style="4" customWidth="1"/>
    <col min="4" max="4" width="4.21875" style="4" bestFit="1" customWidth="1"/>
    <col min="5" max="5" width="4.88671875" style="4" bestFit="1" customWidth="1"/>
    <col min="6" max="6" width="0.88671875" style="4" customWidth="1"/>
    <col min="7" max="7" width="5.21875" style="4" bestFit="1" customWidth="1"/>
    <col min="8" max="8" width="10.88671875" style="4" customWidth="1"/>
    <col min="9" max="10" width="14.33203125" style="4" customWidth="1"/>
    <col min="11" max="11" width="14.44140625" style="4" customWidth="1"/>
    <col min="12" max="12" width="17.6640625" style="4" customWidth="1"/>
    <col min="13" max="13" width="14.33203125" style="4" customWidth="1"/>
    <col min="14" max="14" width="13.88671875" style="4" bestFit="1" customWidth="1"/>
    <col min="15" max="15" width="14.33203125" style="4" customWidth="1"/>
    <col min="16" max="16" width="12.5546875" style="4" customWidth="1"/>
    <col min="17" max="17" width="12.5546875" style="4" hidden="1" customWidth="1"/>
    <col min="18" max="18" width="3.6640625" style="4" hidden="1" customWidth="1"/>
    <col min="19" max="19" width="7.6640625" style="4" hidden="1" customWidth="1"/>
    <col min="20" max="20" width="9.6640625" style="4" hidden="1" customWidth="1"/>
    <col min="21" max="21" width="10.6640625" style="4" hidden="1" customWidth="1"/>
    <col min="22" max="22" width="6.6640625" style="4" hidden="1" customWidth="1"/>
    <col min="23" max="23" width="7.6640625" style="4" hidden="1" customWidth="1"/>
    <col min="24" max="24" width="9.6640625" style="4" hidden="1" customWidth="1"/>
    <col min="25" max="25" width="10.6640625" style="4" hidden="1" customWidth="1"/>
    <col min="26" max="26" width="6.6640625" style="4" hidden="1" customWidth="1"/>
    <col min="27" max="27" width="7.6640625" style="4" hidden="1" customWidth="1"/>
    <col min="28" max="28" width="9.6640625" style="4" hidden="1" customWidth="1"/>
    <col min="29" max="29" width="10.6640625" style="4" hidden="1" customWidth="1"/>
    <col min="30" max="30" width="6.6640625" style="4" hidden="1" customWidth="1"/>
    <col min="31" max="31" width="7.6640625" style="4" hidden="1" customWidth="1"/>
    <col min="32" max="32" width="9.6640625" style="4" hidden="1" customWidth="1"/>
    <col min="33" max="33" width="10.6640625" style="4" hidden="1" customWidth="1"/>
    <col min="34" max="34" width="6.6640625" style="4" hidden="1" customWidth="1"/>
    <col min="35" max="35" width="7.6640625" style="4" hidden="1" customWidth="1"/>
    <col min="36" max="36" width="9.6640625" style="4" hidden="1" customWidth="1"/>
    <col min="37" max="37" width="10.6640625" style="4" hidden="1" customWidth="1"/>
    <col min="38" max="38" width="6.6640625" style="4" hidden="1" customWidth="1"/>
    <col min="39" max="39" width="7.6640625" style="4" hidden="1" customWidth="1"/>
    <col min="40" max="40" width="9.6640625" style="4" hidden="1" customWidth="1"/>
    <col min="41" max="41" width="10.6640625" style="4" hidden="1" customWidth="1"/>
    <col min="42" max="42" width="6.6640625" style="4" hidden="1" customWidth="1"/>
    <col min="43" max="43" width="7.6640625" style="4" hidden="1" customWidth="1"/>
    <col min="44" max="44" width="9.6640625" style="4" hidden="1" customWidth="1"/>
    <col min="45" max="45" width="10.6640625" style="4" hidden="1" customWidth="1"/>
    <col min="46" max="46" width="6.6640625" style="4" hidden="1" customWidth="1"/>
    <col min="47" max="47" width="7.6640625" style="4" hidden="1" customWidth="1"/>
    <col min="48" max="48" width="9.6640625" style="4" hidden="1" customWidth="1"/>
    <col min="49" max="49" width="10.6640625" style="4" hidden="1" customWidth="1"/>
    <col min="50" max="50" width="6.6640625" style="4" hidden="1" customWidth="1"/>
    <col min="51" max="51" width="7.6640625" style="4" hidden="1" customWidth="1"/>
    <col min="52" max="52" width="9.6640625" style="4" hidden="1" customWidth="1"/>
    <col min="53" max="53" width="10.6640625" style="4" hidden="1" customWidth="1"/>
    <col min="54" max="54" width="6.6640625" style="4" hidden="1" customWidth="1"/>
    <col min="55" max="55" width="7.6640625" style="4" hidden="1" customWidth="1"/>
    <col min="56" max="56" width="9.6640625" style="4" hidden="1" customWidth="1"/>
    <col min="57" max="57" width="10.6640625" style="4" hidden="1" customWidth="1"/>
    <col min="58" max="58" width="6.6640625" style="4" hidden="1" customWidth="1"/>
    <col min="59" max="59" width="7.6640625" style="4" hidden="1" customWidth="1"/>
    <col min="60" max="60" width="9.6640625" style="4" hidden="1" customWidth="1"/>
    <col min="61" max="61" width="10.6640625" style="4" hidden="1" customWidth="1"/>
    <col min="62" max="62" width="6.6640625" style="4" hidden="1" customWidth="1"/>
    <col min="63" max="63" width="7.6640625" style="4" hidden="1" customWidth="1"/>
    <col min="64" max="64" width="9.6640625" style="4" hidden="1" customWidth="1"/>
    <col min="65" max="65" width="10.6640625" style="4" hidden="1" customWidth="1"/>
    <col min="66" max="66" width="6.6640625" style="4" hidden="1" customWidth="1"/>
    <col min="67" max="67" width="7.6640625" style="4" hidden="1" customWidth="1"/>
    <col min="68" max="68" width="9.6640625" style="4" hidden="1" customWidth="1"/>
    <col min="69" max="69" width="10.6640625" style="4" hidden="1" customWidth="1"/>
    <col min="70" max="70" width="6.6640625" style="4" hidden="1" customWidth="1"/>
    <col min="71" max="71" width="7.6640625" style="4" hidden="1" customWidth="1"/>
    <col min="72" max="72" width="9.6640625" style="4" hidden="1" customWidth="1"/>
    <col min="73" max="73" width="10.6640625" style="4" hidden="1" customWidth="1"/>
    <col min="74" max="74" width="6.6640625" style="4" hidden="1" customWidth="1"/>
    <col min="75" max="75" width="7.6640625" style="4" hidden="1" customWidth="1"/>
    <col min="76" max="76" width="9.6640625" style="4" hidden="1" customWidth="1"/>
    <col min="77" max="77" width="10.6640625" style="4" hidden="1" customWidth="1"/>
    <col min="78" max="78" width="6.6640625" style="4" hidden="1" customWidth="1"/>
    <col min="79" max="79" width="7.6640625" style="4" hidden="1" customWidth="1"/>
    <col min="80" max="80" width="9.6640625" style="4" hidden="1" customWidth="1"/>
    <col min="81" max="81" width="10.6640625" style="4" hidden="1" customWidth="1"/>
    <col min="82" max="82" width="6.6640625" style="4" hidden="1" customWidth="1"/>
    <col min="83" max="83" width="7.6640625" style="4" hidden="1" customWidth="1"/>
    <col min="84" max="84" width="9.6640625" style="4" hidden="1" customWidth="1"/>
    <col min="85" max="85" width="10.6640625" style="4" hidden="1" customWidth="1"/>
    <col min="86" max="86" width="6.6640625" style="4" hidden="1" customWidth="1"/>
    <col min="87" max="87" width="7.6640625" style="4" hidden="1" customWidth="1"/>
    <col min="88" max="88" width="9.6640625" style="4" hidden="1" customWidth="1"/>
    <col min="89" max="89" width="10.6640625" style="4" hidden="1" customWidth="1"/>
    <col min="90" max="90" width="6.6640625" style="4" hidden="1" customWidth="1"/>
    <col min="91" max="91" width="7.6640625" style="4" hidden="1" customWidth="1"/>
    <col min="92" max="92" width="9.6640625" style="4" hidden="1" customWidth="1"/>
    <col min="93" max="93" width="10.6640625" style="4" hidden="1" customWidth="1"/>
    <col min="94" max="94" width="6.6640625" style="4" hidden="1" customWidth="1"/>
    <col min="95" max="95" width="7.6640625" style="4" hidden="1" customWidth="1"/>
    <col min="96" max="96" width="9.6640625" style="4" hidden="1" customWidth="1"/>
    <col min="97" max="97" width="10.6640625" style="4" hidden="1" customWidth="1"/>
    <col min="98" max="108" width="0" style="4" hidden="1" customWidth="1"/>
    <col min="109" max="16384" width="15.6640625" style="4"/>
  </cols>
  <sheetData>
    <row r="1" spans="1:97" ht="16.5" thickTop="1">
      <c r="A1" s="1"/>
      <c r="B1" s="2"/>
      <c r="C1" s="3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97" s="10" customFormat="1" ht="22.5">
      <c r="A2" s="54" t="s">
        <v>75</v>
      </c>
      <c r="B2" s="55"/>
      <c r="C2" s="6"/>
      <c r="D2" s="40"/>
      <c r="E2" s="40"/>
      <c r="F2" s="40"/>
      <c r="G2" s="40"/>
      <c r="H2" s="52" t="s">
        <v>71</v>
      </c>
      <c r="I2" s="40"/>
      <c r="J2" s="40"/>
      <c r="K2" s="40"/>
      <c r="L2" s="40"/>
      <c r="M2" s="40"/>
      <c r="N2" s="40"/>
      <c r="O2" s="40"/>
      <c r="P2" s="4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</row>
    <row r="3" spans="1:97" s="10" customFormat="1" ht="15.75">
      <c r="A3" s="11" t="s">
        <v>73</v>
      </c>
      <c r="B3" s="5"/>
      <c r="C3" s="6"/>
      <c r="D3" s="40"/>
      <c r="E3" s="40"/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</row>
    <row r="4" spans="1:97" s="10" customFormat="1" ht="15.75">
      <c r="A4" s="11" t="s">
        <v>74</v>
      </c>
      <c r="B4" s="5"/>
      <c r="C4" s="6"/>
      <c r="D4" s="40"/>
      <c r="E4" s="40"/>
      <c r="F4" s="40"/>
      <c r="G4" s="40"/>
      <c r="H4" s="41" t="s">
        <v>70</v>
      </c>
      <c r="I4" s="40"/>
      <c r="J4" s="40"/>
      <c r="K4" s="40"/>
      <c r="L4" s="40"/>
      <c r="M4" s="40"/>
      <c r="N4" s="40"/>
      <c r="O4" s="41"/>
      <c r="P4" s="40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97" s="10" customFormat="1" ht="15.75">
      <c r="A5" s="12"/>
      <c r="B5" s="13"/>
      <c r="C5" s="6"/>
      <c r="D5" s="40"/>
      <c r="E5" s="40"/>
      <c r="F5" s="40"/>
      <c r="G5" s="40"/>
      <c r="H5" s="41" t="s">
        <v>11</v>
      </c>
      <c r="I5" s="40"/>
      <c r="J5" s="40"/>
      <c r="K5" s="40"/>
      <c r="L5" s="40"/>
      <c r="M5" s="40"/>
      <c r="N5" s="40"/>
      <c r="O5" s="40"/>
      <c r="P5" s="4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97" s="10" customFormat="1" ht="20.25">
      <c r="A6" s="59" t="s">
        <v>81</v>
      </c>
      <c r="B6" s="56" t="s">
        <v>72</v>
      </c>
      <c r="C6" s="6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</row>
    <row r="7" spans="1:97" s="10" customFormat="1" ht="20.25">
      <c r="A7" s="59" t="s">
        <v>80</v>
      </c>
      <c r="B7" s="56">
        <v>999</v>
      </c>
      <c r="C7" s="6"/>
      <c r="D7" s="40"/>
      <c r="E7" s="40"/>
      <c r="F7" s="40"/>
      <c r="G7" s="40"/>
      <c r="H7" s="41" t="s">
        <v>12</v>
      </c>
      <c r="J7" s="60" t="str">
        <f>B6</f>
        <v>Any</v>
      </c>
      <c r="K7" s="40"/>
      <c r="L7" s="40"/>
      <c r="M7" s="40"/>
      <c r="N7" s="40"/>
      <c r="O7" s="40"/>
      <c r="P7" s="40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</row>
    <row r="8" spans="1:97" s="10" customFormat="1" ht="20.25">
      <c r="A8" s="59" t="s">
        <v>77</v>
      </c>
      <c r="B8" s="56" t="s">
        <v>72</v>
      </c>
      <c r="C8" s="6"/>
      <c r="D8" s="40"/>
      <c r="E8" s="40"/>
      <c r="F8" s="40"/>
      <c r="G8" s="40"/>
      <c r="H8" s="41" t="s">
        <v>13</v>
      </c>
      <c r="J8" s="60">
        <f>B7</f>
        <v>999</v>
      </c>
      <c r="K8" s="40"/>
      <c r="L8" s="41" t="s">
        <v>45</v>
      </c>
      <c r="M8" s="40"/>
      <c r="N8" s="40"/>
      <c r="O8" s="41" t="s">
        <v>57</v>
      </c>
      <c r="P8" s="40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</row>
    <row r="9" spans="1:97" s="10" customFormat="1" ht="20.25">
      <c r="A9" s="59" t="s">
        <v>78</v>
      </c>
      <c r="B9" s="57" t="s">
        <v>88</v>
      </c>
      <c r="C9" s="6"/>
      <c r="D9" s="40"/>
      <c r="E9" s="40"/>
      <c r="F9" s="40"/>
      <c r="G9" s="40"/>
      <c r="H9" s="41"/>
      <c r="J9" s="42"/>
      <c r="K9" s="40"/>
      <c r="L9" s="51" t="s">
        <v>46</v>
      </c>
      <c r="M9" s="40">
        <f>B10</f>
        <v>1000000</v>
      </c>
      <c r="N9" s="40"/>
      <c r="O9" s="51" t="s">
        <v>58</v>
      </c>
      <c r="P9" s="40">
        <f>B11</f>
        <v>15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</row>
    <row r="10" spans="1:97" s="10" customFormat="1" ht="20.25">
      <c r="A10" s="59" t="s">
        <v>79</v>
      </c>
      <c r="B10" s="58">
        <v>1000000</v>
      </c>
      <c r="C10" s="6"/>
      <c r="D10" s="40"/>
      <c r="E10" s="40"/>
      <c r="F10" s="40"/>
      <c r="G10" s="40"/>
      <c r="H10" s="41" t="s">
        <v>14</v>
      </c>
      <c r="J10" s="42"/>
      <c r="K10" s="40"/>
      <c r="L10" s="41"/>
      <c r="M10" s="40"/>
      <c r="N10" s="40"/>
      <c r="O10" s="41"/>
      <c r="P10" s="40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</row>
    <row r="11" spans="1:97" s="10" customFormat="1" ht="20.25">
      <c r="A11" s="59" t="s">
        <v>87</v>
      </c>
      <c r="B11" s="57">
        <v>15</v>
      </c>
      <c r="C11" s="6"/>
      <c r="D11" s="40"/>
      <c r="E11" s="40"/>
      <c r="F11" s="40"/>
      <c r="G11" s="40"/>
      <c r="H11" s="41"/>
      <c r="J11" s="42"/>
      <c r="K11" s="40"/>
      <c r="L11" s="41" t="s">
        <v>47</v>
      </c>
      <c r="M11" s="40">
        <f>M9*0</f>
        <v>0</v>
      </c>
      <c r="N11" s="40"/>
      <c r="O11" s="41" t="s">
        <v>59</v>
      </c>
      <c r="P11" s="40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</row>
    <row r="12" spans="1:97" s="10" customFormat="1" ht="15.75">
      <c r="A12" s="59" t="s">
        <v>82</v>
      </c>
      <c r="B12" s="53">
        <v>0.05</v>
      </c>
      <c r="C12" s="6"/>
      <c r="D12" s="40"/>
      <c r="E12" s="40"/>
      <c r="F12" s="40"/>
      <c r="G12" s="40"/>
      <c r="H12" s="41" t="s">
        <v>15</v>
      </c>
      <c r="J12" s="42" t="str">
        <f>B9</f>
        <v>A/C Equip</v>
      </c>
      <c r="K12" s="40"/>
      <c r="L12" s="41"/>
      <c r="M12" s="43" t="s">
        <v>5</v>
      </c>
      <c r="N12" s="40"/>
      <c r="O12" s="51" t="s">
        <v>60</v>
      </c>
      <c r="P12" s="44">
        <f>B12</f>
        <v>0.05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</row>
    <row r="13" spans="1:97" s="10" customFormat="1" ht="15.75">
      <c r="A13" s="59"/>
      <c r="B13" s="17"/>
      <c r="C13" s="6"/>
      <c r="D13" s="40"/>
      <c r="E13" s="40"/>
      <c r="F13" s="40"/>
      <c r="G13" s="40"/>
      <c r="H13" s="41"/>
      <c r="J13" s="42"/>
      <c r="K13" s="40"/>
      <c r="L13" s="41" t="s">
        <v>48</v>
      </c>
      <c r="M13" s="40"/>
      <c r="N13" s="40"/>
      <c r="O13" s="41"/>
      <c r="P13" s="40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10" customFormat="1" ht="21" thickBot="1">
      <c r="A14" s="59" t="s">
        <v>83</v>
      </c>
      <c r="B14" s="56">
        <v>2008</v>
      </c>
      <c r="C14" s="6"/>
      <c r="D14" s="40"/>
      <c r="E14" s="40"/>
      <c r="F14" s="40"/>
      <c r="G14" s="40"/>
      <c r="H14" s="41" t="s">
        <v>16</v>
      </c>
      <c r="J14" s="61">
        <f>DATE(B14,B15,B16)</f>
        <v>39692</v>
      </c>
      <c r="K14" s="40"/>
      <c r="L14" s="41" t="s">
        <v>49</v>
      </c>
      <c r="M14" s="40">
        <f>SUM(M9:M11)</f>
        <v>1000000</v>
      </c>
      <c r="N14" s="40"/>
      <c r="O14" s="41" t="s">
        <v>50</v>
      </c>
      <c r="P14" s="40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</row>
    <row r="15" spans="1:97" s="10" customFormat="1" ht="21" thickTop="1">
      <c r="A15" s="59" t="s">
        <v>84</v>
      </c>
      <c r="B15" s="56">
        <v>9</v>
      </c>
      <c r="C15" s="6"/>
      <c r="D15" s="40"/>
      <c r="E15" s="40"/>
      <c r="F15" s="40"/>
      <c r="G15" s="40"/>
      <c r="H15" s="40"/>
      <c r="I15" s="40"/>
      <c r="J15" s="40"/>
      <c r="K15" s="40"/>
      <c r="L15" s="40"/>
      <c r="M15" s="46" t="s">
        <v>5</v>
      </c>
      <c r="N15" s="40"/>
      <c r="O15" s="41" t="s">
        <v>76</v>
      </c>
      <c r="P15" s="44">
        <f>B19</f>
        <v>5.0000000000000001E-3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</row>
    <row r="16" spans="1:97" s="10" customFormat="1" ht="20.25">
      <c r="A16" s="59" t="s">
        <v>85</v>
      </c>
      <c r="B16" s="56">
        <v>1</v>
      </c>
      <c r="C16" s="6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</row>
    <row r="17" spans="1:108" s="10" customFormat="1" ht="9.9499999999999993" customHeight="1">
      <c r="A17" s="59"/>
      <c r="B17" s="20"/>
      <c r="C17" s="6"/>
      <c r="D17" s="40"/>
      <c r="E17" s="40"/>
      <c r="F17" s="40"/>
      <c r="G17" s="40"/>
      <c r="H17" s="40"/>
      <c r="I17" s="45"/>
      <c r="J17" s="40"/>
      <c r="K17" s="40"/>
      <c r="L17" s="40"/>
      <c r="M17" s="40"/>
      <c r="N17" s="40"/>
      <c r="O17" s="40"/>
      <c r="P17" s="40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</row>
    <row r="18" spans="1:108" s="10" customFormat="1" ht="9.9499999999999993" customHeight="1">
      <c r="A18" s="59"/>
      <c r="B18" s="20"/>
      <c r="C18" s="6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8"/>
      <c r="R18" s="8"/>
      <c r="S18" s="8" t="s">
        <v>65</v>
      </c>
      <c r="T18" s="8"/>
      <c r="U18" s="7"/>
      <c r="V18" s="8"/>
      <c r="W18" s="8" t="s">
        <v>65</v>
      </c>
      <c r="X18" s="8"/>
      <c r="Y18" s="8"/>
      <c r="Z18" s="8"/>
      <c r="AA18" s="8" t="s">
        <v>65</v>
      </c>
      <c r="AB18" s="8"/>
      <c r="AC18" s="8"/>
      <c r="AD18" s="8"/>
      <c r="AE18" s="8" t="s">
        <v>65</v>
      </c>
      <c r="AF18" s="8"/>
      <c r="AG18" s="8"/>
      <c r="AH18" s="8"/>
      <c r="AI18" s="8" t="s">
        <v>65</v>
      </c>
      <c r="AJ18" s="8"/>
      <c r="AK18" s="8"/>
      <c r="AL18" s="8"/>
      <c r="AM18" s="8" t="s">
        <v>65</v>
      </c>
      <c r="AN18" s="8"/>
      <c r="AO18" s="8"/>
      <c r="AP18" s="8"/>
      <c r="AQ18" s="8" t="s">
        <v>65</v>
      </c>
      <c r="AR18" s="8"/>
      <c r="AS18" s="8"/>
      <c r="AT18" s="8"/>
      <c r="AU18" s="8" t="s">
        <v>65</v>
      </c>
      <c r="AV18" s="8"/>
      <c r="AW18" s="8"/>
      <c r="AX18" s="8"/>
      <c r="AY18" s="8" t="s">
        <v>65</v>
      </c>
      <c r="AZ18" s="8"/>
      <c r="BA18" s="8"/>
      <c r="BB18" s="8"/>
      <c r="BC18" s="8" t="s">
        <v>65</v>
      </c>
      <c r="BD18" s="8"/>
      <c r="BE18" s="8"/>
      <c r="BF18" s="8"/>
      <c r="BG18" s="8" t="s">
        <v>65</v>
      </c>
      <c r="BH18" s="8"/>
      <c r="BI18" s="8"/>
      <c r="BJ18" s="8"/>
      <c r="BK18" s="8" t="s">
        <v>65</v>
      </c>
      <c r="BL18" s="8"/>
      <c r="BM18" s="8"/>
      <c r="BN18" s="8"/>
      <c r="BO18" s="8" t="s">
        <v>65</v>
      </c>
      <c r="BP18" s="8"/>
      <c r="BQ18" s="8"/>
      <c r="BR18" s="8"/>
      <c r="BS18" s="8" t="s">
        <v>65</v>
      </c>
      <c r="BT18" s="8"/>
      <c r="BU18" s="8"/>
      <c r="BV18" s="8"/>
      <c r="BW18" s="8" t="s">
        <v>65</v>
      </c>
      <c r="BX18" s="8"/>
      <c r="BY18" s="8"/>
      <c r="BZ18" s="8"/>
      <c r="CA18" s="8" t="s">
        <v>65</v>
      </c>
      <c r="CB18" s="8"/>
      <c r="CC18" s="8"/>
      <c r="CD18" s="8"/>
      <c r="CE18" s="8" t="s">
        <v>65</v>
      </c>
      <c r="CF18" s="8"/>
      <c r="CG18" s="8"/>
      <c r="CH18" s="8"/>
      <c r="CI18" s="8" t="s">
        <v>65</v>
      </c>
      <c r="CJ18" s="8"/>
      <c r="CK18" s="8"/>
      <c r="CL18" s="8"/>
      <c r="CM18" s="8" t="s">
        <v>65</v>
      </c>
      <c r="CN18" s="8"/>
      <c r="CO18" s="8"/>
      <c r="CP18" s="8"/>
      <c r="CQ18" s="8" t="s">
        <v>65</v>
      </c>
      <c r="CR18" s="8"/>
      <c r="CS18" s="8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</row>
    <row r="19" spans="1:108" s="10" customFormat="1" ht="15.75">
      <c r="A19" s="59" t="s">
        <v>86</v>
      </c>
      <c r="B19" s="53">
        <v>5.0000000000000001E-3</v>
      </c>
      <c r="C19" s="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8"/>
      <c r="R19" s="8"/>
      <c r="S19" s="8" t="s">
        <v>67</v>
      </c>
      <c r="T19" s="8"/>
      <c r="U19" s="7"/>
      <c r="V19" s="8"/>
      <c r="W19" s="8" t="s">
        <v>67</v>
      </c>
      <c r="X19" s="8"/>
      <c r="Y19" s="8"/>
      <c r="Z19" s="8"/>
      <c r="AA19" s="8" t="s">
        <v>67</v>
      </c>
      <c r="AB19" s="8"/>
      <c r="AC19" s="8"/>
      <c r="AD19" s="8"/>
      <c r="AE19" s="8" t="s">
        <v>67</v>
      </c>
      <c r="AF19" s="8"/>
      <c r="AG19" s="8"/>
      <c r="AH19" s="8"/>
      <c r="AI19" s="8" t="s">
        <v>67</v>
      </c>
      <c r="AJ19" s="8"/>
      <c r="AK19" s="8"/>
      <c r="AL19" s="8"/>
      <c r="AM19" s="8" t="s">
        <v>67</v>
      </c>
      <c r="AN19" s="8"/>
      <c r="AO19" s="8"/>
      <c r="AP19" s="8"/>
      <c r="AQ19" s="8" t="s">
        <v>67</v>
      </c>
      <c r="AR19" s="8"/>
      <c r="AS19" s="8"/>
      <c r="AT19" s="8"/>
      <c r="AU19" s="8" t="s">
        <v>67</v>
      </c>
      <c r="AV19" s="8"/>
      <c r="AW19" s="8"/>
      <c r="AX19" s="8"/>
      <c r="AY19" s="8" t="s">
        <v>67</v>
      </c>
      <c r="AZ19" s="8"/>
      <c r="BA19" s="8"/>
      <c r="BB19" s="8"/>
      <c r="BC19" s="8" t="s">
        <v>67</v>
      </c>
      <c r="BD19" s="8"/>
      <c r="BE19" s="8"/>
      <c r="BF19" s="8"/>
      <c r="BG19" s="8" t="s">
        <v>67</v>
      </c>
      <c r="BH19" s="8"/>
      <c r="BI19" s="8"/>
      <c r="BJ19" s="8"/>
      <c r="BK19" s="8" t="s">
        <v>67</v>
      </c>
      <c r="BL19" s="8"/>
      <c r="BM19" s="8"/>
      <c r="BN19" s="8"/>
      <c r="BO19" s="8" t="s">
        <v>67</v>
      </c>
      <c r="BP19" s="8"/>
      <c r="BQ19" s="8"/>
      <c r="BR19" s="8"/>
      <c r="BS19" s="8" t="s">
        <v>67</v>
      </c>
      <c r="BT19" s="8"/>
      <c r="BU19" s="8"/>
      <c r="BV19" s="8"/>
      <c r="BW19" s="8" t="s">
        <v>67</v>
      </c>
      <c r="BX19" s="8"/>
      <c r="BY19" s="8"/>
      <c r="BZ19" s="8"/>
      <c r="CA19" s="8" t="s">
        <v>67</v>
      </c>
      <c r="CB19" s="8"/>
      <c r="CC19" s="8"/>
      <c r="CD19" s="8"/>
      <c r="CE19" s="8" t="s">
        <v>67</v>
      </c>
      <c r="CF19" s="8"/>
      <c r="CG19" s="8"/>
      <c r="CH19" s="8"/>
      <c r="CI19" s="8" t="s">
        <v>67</v>
      </c>
      <c r="CJ19" s="8"/>
      <c r="CK19" s="8"/>
      <c r="CL19" s="8"/>
      <c r="CM19" s="8" t="s">
        <v>67</v>
      </c>
      <c r="CN19" s="8"/>
      <c r="CO19" s="8"/>
      <c r="CP19" s="8"/>
      <c r="CQ19" s="8" t="s">
        <v>67</v>
      </c>
      <c r="CR19" s="8"/>
      <c r="CS19" s="8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</row>
    <row r="20" spans="1:108" s="10" customFormat="1" ht="15.75">
      <c r="A20" s="21"/>
      <c r="B20" s="22"/>
      <c r="C20" s="6"/>
      <c r="D20" s="40"/>
      <c r="E20" s="40"/>
      <c r="F20" s="40"/>
      <c r="G20" s="42" t="s">
        <v>8</v>
      </c>
      <c r="H20" s="40"/>
      <c r="I20" s="40"/>
      <c r="J20" s="40"/>
      <c r="K20" s="40"/>
      <c r="L20" s="40"/>
      <c r="M20" s="40"/>
      <c r="N20" s="40"/>
      <c r="O20" s="40"/>
      <c r="P20" s="40"/>
      <c r="Q20" s="8"/>
      <c r="R20" s="8"/>
      <c r="S20" s="18">
        <f>H25</f>
        <v>40026</v>
      </c>
      <c r="T20" s="16">
        <v>5.919E-2</v>
      </c>
      <c r="U20" s="7"/>
      <c r="V20" s="8"/>
      <c r="W20" s="18">
        <f>H26</f>
        <v>40391</v>
      </c>
      <c r="X20" s="16">
        <v>5.9193080000000002E-2</v>
      </c>
      <c r="Y20" s="8"/>
      <c r="Z20" s="8"/>
      <c r="AA20" s="18">
        <f>H27</f>
        <v>40756</v>
      </c>
      <c r="AB20" s="16">
        <v>5.9193080000000002E-2</v>
      </c>
      <c r="AC20" s="8"/>
      <c r="AD20" s="8"/>
      <c r="AE20" s="18" t="e">
        <f>#REF!</f>
        <v>#REF!</v>
      </c>
      <c r="AF20" s="16">
        <v>5.9193080000000002E-2</v>
      </c>
      <c r="AG20" s="8"/>
      <c r="AH20" s="8"/>
      <c r="AI20" s="18" t="e">
        <f>#REF!</f>
        <v>#REF!</v>
      </c>
      <c r="AJ20" s="16">
        <v>5.9193080000000002E-2</v>
      </c>
      <c r="AK20" s="8"/>
      <c r="AL20" s="8"/>
      <c r="AM20" s="18" t="e">
        <f>#REF!</f>
        <v>#REF!</v>
      </c>
      <c r="AN20" s="16">
        <v>5.9193080000000002E-2</v>
      </c>
      <c r="AO20" s="8"/>
      <c r="AP20" s="8"/>
      <c r="AQ20" s="18" t="e">
        <f>#REF!</f>
        <v>#REF!</v>
      </c>
      <c r="AR20" s="16">
        <v>5.9193080000000002E-2</v>
      </c>
      <c r="AS20" s="8"/>
      <c r="AT20" s="8"/>
      <c r="AU20" s="18" t="e">
        <f>#REF!</f>
        <v>#REF!</v>
      </c>
      <c r="AV20" s="16">
        <v>5.9193080000000002E-2</v>
      </c>
      <c r="AW20" s="8"/>
      <c r="AX20" s="8"/>
      <c r="AY20" s="18" t="e">
        <f>#REF!</f>
        <v>#REF!</v>
      </c>
      <c r="AZ20" s="16">
        <v>5.9193080000000002E-2</v>
      </c>
      <c r="BA20" s="8"/>
      <c r="BB20" s="8"/>
      <c r="BC20" s="18" t="e">
        <f>#REF!</f>
        <v>#REF!</v>
      </c>
      <c r="BD20" s="16">
        <v>5.9193080000000002E-2</v>
      </c>
      <c r="BE20" s="8"/>
      <c r="BF20" s="8"/>
      <c r="BG20" s="18" t="e">
        <f>#REF!</f>
        <v>#REF!</v>
      </c>
      <c r="BH20" s="16">
        <v>5.9193080000000002E-2</v>
      </c>
      <c r="BI20" s="8"/>
      <c r="BJ20" s="8"/>
      <c r="BK20" s="18" t="e">
        <f>#REF!</f>
        <v>#REF!</v>
      </c>
      <c r="BL20" s="16">
        <v>5.9193080000000002E-2</v>
      </c>
      <c r="BM20" s="8"/>
      <c r="BN20" s="8"/>
      <c r="BO20" s="18" t="e">
        <f>#REF!</f>
        <v>#REF!</v>
      </c>
      <c r="BP20" s="16">
        <v>5.9193080000000002E-2</v>
      </c>
      <c r="BQ20" s="8"/>
      <c r="BR20" s="8"/>
      <c r="BS20" s="18" t="e">
        <f>#REF!</f>
        <v>#REF!</v>
      </c>
      <c r="BT20" s="16">
        <v>5.9193080000000002E-2</v>
      </c>
      <c r="BU20" s="8"/>
      <c r="BV20" s="8"/>
      <c r="BW20" s="18" t="e">
        <f>#REF!</f>
        <v>#REF!</v>
      </c>
      <c r="BX20" s="16">
        <v>5.9193080000000002E-2</v>
      </c>
      <c r="BY20" s="8"/>
      <c r="BZ20" s="8"/>
      <c r="CA20" s="18" t="e">
        <f>#REF!</f>
        <v>#REF!</v>
      </c>
      <c r="CB20" s="16">
        <v>5.9193080000000002E-2</v>
      </c>
      <c r="CC20" s="8"/>
      <c r="CD20" s="8"/>
      <c r="CE20" s="18" t="e">
        <f>#REF!</f>
        <v>#REF!</v>
      </c>
      <c r="CF20" s="16">
        <v>5.9193080000000002E-2</v>
      </c>
      <c r="CG20" s="8"/>
      <c r="CH20" s="8"/>
      <c r="CI20" s="18" t="e">
        <f>#REF!</f>
        <v>#REF!</v>
      </c>
      <c r="CJ20" s="16">
        <v>5.9193080000000002E-2</v>
      </c>
      <c r="CK20" s="8"/>
      <c r="CL20" s="8"/>
      <c r="CM20" s="18" t="e">
        <f>#REF!</f>
        <v>#REF!</v>
      </c>
      <c r="CN20" s="16">
        <v>5.9193080000000002E-2</v>
      </c>
      <c r="CO20" s="8"/>
      <c r="CP20" s="8"/>
      <c r="CQ20" s="18" t="e">
        <f>#REF!</f>
        <v>#REF!</v>
      </c>
      <c r="CR20" s="16">
        <v>5.9193080000000002E-2</v>
      </c>
      <c r="CS20" s="8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</row>
    <row r="21" spans="1:108" s="10" customFormat="1" ht="15.75">
      <c r="A21" s="21"/>
      <c r="B21" s="22"/>
      <c r="C21" s="6"/>
      <c r="D21" s="40"/>
      <c r="E21" s="40"/>
      <c r="F21" s="40"/>
      <c r="G21" s="47" t="s">
        <v>9</v>
      </c>
      <c r="H21" s="41"/>
      <c r="I21" s="49" t="s">
        <v>18</v>
      </c>
      <c r="J21" s="41"/>
      <c r="K21" s="41"/>
      <c r="L21" s="49" t="s">
        <v>50</v>
      </c>
      <c r="M21" s="49" t="s">
        <v>54</v>
      </c>
      <c r="N21" s="50" t="s">
        <v>43</v>
      </c>
      <c r="O21" s="49" t="s">
        <v>61</v>
      </c>
      <c r="P21" s="49" t="s">
        <v>64</v>
      </c>
      <c r="Q21" s="14" t="s">
        <v>65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</row>
    <row r="22" spans="1:108" s="10" customFormat="1" ht="16.5" thickBot="1">
      <c r="A22" s="23"/>
      <c r="B22" s="24"/>
      <c r="C22" s="25"/>
      <c r="D22" s="42" t="s">
        <v>6</v>
      </c>
      <c r="E22" s="42" t="s">
        <v>7</v>
      </c>
      <c r="F22" s="40"/>
      <c r="G22" s="47" t="s">
        <v>10</v>
      </c>
      <c r="H22" s="49" t="s">
        <v>17</v>
      </c>
      <c r="I22" s="49" t="s">
        <v>19</v>
      </c>
      <c r="J22" s="49" t="s">
        <v>39</v>
      </c>
      <c r="K22" s="49" t="s">
        <v>43</v>
      </c>
      <c r="L22" s="49" t="s">
        <v>51</v>
      </c>
      <c r="M22" s="49" t="s">
        <v>55</v>
      </c>
      <c r="N22" s="49" t="s">
        <v>56</v>
      </c>
      <c r="O22" s="49" t="s">
        <v>55</v>
      </c>
      <c r="P22" s="49" t="s">
        <v>55</v>
      </c>
      <c r="Q22" s="14" t="s">
        <v>66</v>
      </c>
      <c r="R22" s="8"/>
      <c r="S22" s="14" t="s">
        <v>68</v>
      </c>
      <c r="T22" s="14" t="s">
        <v>43</v>
      </c>
      <c r="U22" s="14" t="s">
        <v>69</v>
      </c>
      <c r="V22" s="8"/>
      <c r="W22" s="14" t="s">
        <v>68</v>
      </c>
      <c r="X22" s="14" t="s">
        <v>43</v>
      </c>
      <c r="Y22" s="14" t="s">
        <v>69</v>
      </c>
      <c r="Z22" s="8"/>
      <c r="AA22" s="14" t="s">
        <v>68</v>
      </c>
      <c r="AB22" s="14" t="s">
        <v>43</v>
      </c>
      <c r="AC22" s="14" t="s">
        <v>69</v>
      </c>
      <c r="AD22" s="8"/>
      <c r="AE22" s="14" t="s">
        <v>68</v>
      </c>
      <c r="AF22" s="14" t="s">
        <v>43</v>
      </c>
      <c r="AG22" s="14" t="s">
        <v>69</v>
      </c>
      <c r="AH22" s="8"/>
      <c r="AI22" s="14" t="s">
        <v>68</v>
      </c>
      <c r="AJ22" s="14" t="s">
        <v>43</v>
      </c>
      <c r="AK22" s="14" t="s">
        <v>69</v>
      </c>
      <c r="AL22" s="8"/>
      <c r="AM22" s="14" t="s">
        <v>68</v>
      </c>
      <c r="AN22" s="14" t="s">
        <v>43</v>
      </c>
      <c r="AO22" s="14" t="s">
        <v>69</v>
      </c>
      <c r="AP22" s="8"/>
      <c r="AQ22" s="14" t="s">
        <v>68</v>
      </c>
      <c r="AR22" s="14" t="s">
        <v>43</v>
      </c>
      <c r="AS22" s="14" t="s">
        <v>69</v>
      </c>
      <c r="AT22" s="8"/>
      <c r="AU22" s="14" t="s">
        <v>68</v>
      </c>
      <c r="AV22" s="14" t="s">
        <v>43</v>
      </c>
      <c r="AW22" s="14" t="s">
        <v>69</v>
      </c>
      <c r="AX22" s="8"/>
      <c r="AY22" s="14" t="s">
        <v>68</v>
      </c>
      <c r="AZ22" s="14" t="s">
        <v>43</v>
      </c>
      <c r="BA22" s="14" t="s">
        <v>69</v>
      </c>
      <c r="BB22" s="8"/>
      <c r="BC22" s="14" t="s">
        <v>68</v>
      </c>
      <c r="BD22" s="14" t="s">
        <v>43</v>
      </c>
      <c r="BE22" s="14" t="s">
        <v>69</v>
      </c>
      <c r="BF22" s="8"/>
      <c r="BG22" s="14" t="s">
        <v>68</v>
      </c>
      <c r="BH22" s="14" t="s">
        <v>43</v>
      </c>
      <c r="BI22" s="14" t="s">
        <v>69</v>
      </c>
      <c r="BJ22" s="8"/>
      <c r="BK22" s="14" t="s">
        <v>68</v>
      </c>
      <c r="BL22" s="14" t="s">
        <v>43</v>
      </c>
      <c r="BM22" s="14" t="s">
        <v>69</v>
      </c>
      <c r="BN22" s="8"/>
      <c r="BO22" s="14" t="s">
        <v>68</v>
      </c>
      <c r="BP22" s="14" t="s">
        <v>43</v>
      </c>
      <c r="BQ22" s="14" t="s">
        <v>69</v>
      </c>
      <c r="BR22" s="8"/>
      <c r="BS22" s="14" t="s">
        <v>68</v>
      </c>
      <c r="BT22" s="14" t="s">
        <v>43</v>
      </c>
      <c r="BU22" s="14" t="s">
        <v>69</v>
      </c>
      <c r="BV22" s="8"/>
      <c r="BW22" s="14" t="s">
        <v>68</v>
      </c>
      <c r="BX22" s="14" t="s">
        <v>43</v>
      </c>
      <c r="BY22" s="14" t="s">
        <v>69</v>
      </c>
      <c r="BZ22" s="8"/>
      <c r="CA22" s="14" t="s">
        <v>68</v>
      </c>
      <c r="CB22" s="14" t="s">
        <v>43</v>
      </c>
      <c r="CC22" s="14" t="s">
        <v>69</v>
      </c>
      <c r="CD22" s="8"/>
      <c r="CE22" s="14" t="s">
        <v>68</v>
      </c>
      <c r="CF22" s="14" t="s">
        <v>43</v>
      </c>
      <c r="CG22" s="14" t="s">
        <v>69</v>
      </c>
      <c r="CH22" s="8"/>
      <c r="CI22" s="14" t="s">
        <v>68</v>
      </c>
      <c r="CJ22" s="14" t="s">
        <v>43</v>
      </c>
      <c r="CK22" s="14" t="s">
        <v>69</v>
      </c>
      <c r="CL22" s="8"/>
      <c r="CM22" s="14" t="s">
        <v>68</v>
      </c>
      <c r="CN22" s="14" t="s">
        <v>43</v>
      </c>
      <c r="CO22" s="14" t="s">
        <v>69</v>
      </c>
      <c r="CP22" s="8"/>
      <c r="CQ22" s="14" t="s">
        <v>68</v>
      </c>
      <c r="CR22" s="14" t="s">
        <v>43</v>
      </c>
      <c r="CS22" s="14" t="s">
        <v>69</v>
      </c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</row>
    <row r="23" spans="1:108" s="10" customFormat="1" ht="16.5" thickTop="1">
      <c r="A23" s="13"/>
      <c r="B23" s="20"/>
      <c r="C23" s="26"/>
      <c r="D23" s="40"/>
      <c r="E23" s="40"/>
      <c r="F23" s="40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</row>
    <row r="24" spans="1:108" s="10" customFormat="1" ht="15.75">
      <c r="A24" s="13"/>
      <c r="B24" s="20"/>
      <c r="C24" s="26"/>
      <c r="D24" s="40"/>
      <c r="E24" s="40"/>
      <c r="F24" s="40"/>
      <c r="G24" s="48">
        <v>0</v>
      </c>
      <c r="H24" s="45">
        <f>J14</f>
        <v>39692</v>
      </c>
      <c r="I24" s="40">
        <f>M14</f>
        <v>1000000</v>
      </c>
      <c r="J24" s="40"/>
      <c r="K24" s="40"/>
      <c r="L24" s="40"/>
      <c r="M24" s="40"/>
      <c r="N24" s="40"/>
      <c r="O24" s="40"/>
      <c r="P24" s="40"/>
      <c r="Q24" s="8"/>
      <c r="R24" s="8"/>
      <c r="S24" s="8"/>
      <c r="T24" s="8"/>
      <c r="U24" s="8">
        <f>-$M$9</f>
        <v>-1000000</v>
      </c>
      <c r="V24" s="8"/>
      <c r="W24" s="8"/>
      <c r="X24" s="8"/>
      <c r="Y24" s="8">
        <f>-$M$9</f>
        <v>-1000000</v>
      </c>
      <c r="Z24" s="8"/>
      <c r="AA24" s="8"/>
      <c r="AB24" s="8"/>
      <c r="AC24" s="8">
        <f>-$M$9</f>
        <v>-1000000</v>
      </c>
      <c r="AD24" s="8"/>
      <c r="AE24" s="8"/>
      <c r="AF24" s="8"/>
      <c r="AG24" s="8">
        <f>-$M$9</f>
        <v>-1000000</v>
      </c>
      <c r="AH24" s="8"/>
      <c r="AI24" s="8"/>
      <c r="AJ24" s="8"/>
      <c r="AK24" s="8">
        <f>-$M$9</f>
        <v>-1000000</v>
      </c>
      <c r="AL24" s="8"/>
      <c r="AM24" s="8"/>
      <c r="AN24" s="8"/>
      <c r="AO24" s="8">
        <f>-$M$9</f>
        <v>-1000000</v>
      </c>
      <c r="AP24" s="8"/>
      <c r="AQ24" s="8"/>
      <c r="AR24" s="8"/>
      <c r="AS24" s="8">
        <f>-$M$9</f>
        <v>-1000000</v>
      </c>
      <c r="AT24" s="8"/>
      <c r="AU24" s="8"/>
      <c r="AV24" s="8"/>
      <c r="AW24" s="8">
        <f>-$M$9</f>
        <v>-1000000</v>
      </c>
      <c r="AX24" s="8"/>
      <c r="AY24" s="8"/>
      <c r="AZ24" s="8"/>
      <c r="BA24" s="8">
        <f>-$M$9</f>
        <v>-1000000</v>
      </c>
      <c r="BB24" s="8"/>
      <c r="BC24" s="8"/>
      <c r="BD24" s="8"/>
      <c r="BE24" s="8">
        <f>-$M$9</f>
        <v>-1000000</v>
      </c>
      <c r="BF24" s="8"/>
      <c r="BG24" s="8"/>
      <c r="BH24" s="8"/>
      <c r="BI24" s="8">
        <f>-$M$9</f>
        <v>-1000000</v>
      </c>
      <c r="BJ24" s="8"/>
      <c r="BK24" s="8"/>
      <c r="BL24" s="8"/>
      <c r="BM24" s="8">
        <f>-$M$9</f>
        <v>-1000000</v>
      </c>
      <c r="BN24" s="8"/>
      <c r="BO24" s="8"/>
      <c r="BP24" s="8"/>
      <c r="BQ24" s="8">
        <f>-$M$9</f>
        <v>-1000000</v>
      </c>
      <c r="BR24" s="8"/>
      <c r="BS24" s="8"/>
      <c r="BT24" s="8"/>
      <c r="BU24" s="8">
        <f>-$M$9</f>
        <v>-1000000</v>
      </c>
      <c r="BV24" s="8"/>
      <c r="BW24" s="8"/>
      <c r="BX24" s="8"/>
      <c r="BY24" s="8">
        <f>-$M$9</f>
        <v>-1000000</v>
      </c>
      <c r="BZ24" s="8"/>
      <c r="CA24" s="8"/>
      <c r="CB24" s="8"/>
      <c r="CC24" s="8">
        <f>-$M$9</f>
        <v>-1000000</v>
      </c>
      <c r="CD24" s="8"/>
      <c r="CE24" s="8"/>
      <c r="CF24" s="8"/>
      <c r="CG24" s="8">
        <f>-$M$9</f>
        <v>-1000000</v>
      </c>
      <c r="CH24" s="8"/>
      <c r="CI24" s="8"/>
      <c r="CJ24" s="8"/>
      <c r="CK24" s="8">
        <f>-$M$9</f>
        <v>-1000000</v>
      </c>
      <c r="CL24" s="8"/>
      <c r="CM24" s="8"/>
      <c r="CN24" s="8"/>
      <c r="CO24" s="8">
        <f>-$M$9</f>
        <v>-1000000</v>
      </c>
      <c r="CP24" s="8"/>
      <c r="CQ24" s="8"/>
      <c r="CR24" s="8"/>
      <c r="CS24" s="8">
        <f>-$M$9</f>
        <v>-1000000</v>
      </c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</row>
    <row r="25" spans="1:108" s="10" customFormat="1" ht="15.75">
      <c r="A25" s="13"/>
      <c r="B25" s="20"/>
      <c r="C25" s="26"/>
      <c r="D25" s="48">
        <v>8</v>
      </c>
      <c r="E25" s="48">
        <f>IF(B15&gt;=6,B14+1,B14)</f>
        <v>2009</v>
      </c>
      <c r="F25" s="40"/>
      <c r="G25" s="48">
        <f>IF(H25&lt;$I$17,0,G24+1)</f>
        <v>1</v>
      </c>
      <c r="H25" s="45">
        <f>DATE(E25,D25,1)</f>
        <v>40026</v>
      </c>
      <c r="I25" s="40">
        <f>I24-J25</f>
        <v>953657.71239075565</v>
      </c>
      <c r="J25" s="40">
        <f>IF(AND(H25&gt;=$I$17,$P$9&gt;=G25),PMT($P$12,$P$9,-($M$14))-(I24*$P$12),0)</f>
        <v>46342.287609244362</v>
      </c>
      <c r="K25" s="40">
        <f>ROUND(+I24*P12/365*(H25-J14),2)</f>
        <v>45753.42</v>
      </c>
      <c r="L25" s="40">
        <f>ROUND(+I24*$P$15/365*(H25-J14),2)</f>
        <v>4575.34</v>
      </c>
      <c r="M25" s="40">
        <f>SUM(J25:L25)</f>
        <v>96671.047609244357</v>
      </c>
      <c r="N25" s="40">
        <v>0</v>
      </c>
      <c r="O25" s="40">
        <f>M25-N25</f>
        <v>96671.047609244357</v>
      </c>
      <c r="P25" s="40">
        <f>O25</f>
        <v>96671.047609244357</v>
      </c>
      <c r="Q25" s="27">
        <f>T20</f>
        <v>5.919E-2</v>
      </c>
      <c r="R25" s="8"/>
      <c r="S25" s="8">
        <f>$M$25</f>
        <v>96671.047609244357</v>
      </c>
      <c r="T25" s="8">
        <f>U24*$T$20/365*($H$25-$J$14)</f>
        <v>-54162.904109589042</v>
      </c>
      <c r="U25" s="8">
        <f>U24+T25+S25</f>
        <v>-957491.8565003447</v>
      </c>
      <c r="V25" s="8"/>
      <c r="W25" s="8">
        <f>$M$25</f>
        <v>96671.047609244357</v>
      </c>
      <c r="X25" s="8">
        <f>Y24*$X$20/365*($H$25-$I$15)</f>
        <v>-6491129.3700821921</v>
      </c>
      <c r="Y25" s="8">
        <f>Y24+X25+W25</f>
        <v>-7394458.3224729476</v>
      </c>
      <c r="Z25" s="8"/>
      <c r="AA25" s="8">
        <f>$M$25</f>
        <v>96671.047609244357</v>
      </c>
      <c r="AB25" s="8">
        <f>AC24*$AB$20/365*($H$25-$I$15)</f>
        <v>-6491129.3700821921</v>
      </c>
      <c r="AC25" s="8">
        <f>AC24+AB25+AA25</f>
        <v>-7394458.3224729476</v>
      </c>
      <c r="AD25" s="8"/>
      <c r="AE25" s="8">
        <f>$M$25</f>
        <v>96671.047609244357</v>
      </c>
      <c r="AF25" s="8">
        <f>AG24*$AF$20/365*($H$25-$I$15)</f>
        <v>-6491129.3700821921</v>
      </c>
      <c r="AG25" s="8">
        <f>AG24+AF25+AE25</f>
        <v>-7394458.3224729476</v>
      </c>
      <c r="AH25" s="8"/>
      <c r="AI25" s="8">
        <f>$M$25</f>
        <v>96671.047609244357</v>
      </c>
      <c r="AJ25" s="8">
        <f>AK24*$AJ$20/365*($H$25-$I$15)</f>
        <v>-6491129.3700821921</v>
      </c>
      <c r="AK25" s="8">
        <f>AK24+AJ25+AI25</f>
        <v>-7394458.3224729476</v>
      </c>
      <c r="AL25" s="8"/>
      <c r="AM25" s="8">
        <f>$M$25</f>
        <v>96671.047609244357</v>
      </c>
      <c r="AN25" s="8">
        <f>AO24*$AJ$20/365*($H$25-$I$15)</f>
        <v>-6491129.3700821921</v>
      </c>
      <c r="AO25" s="8">
        <f>AO24+AN25+AM25</f>
        <v>-7394458.3224729476</v>
      </c>
      <c r="AP25" s="8"/>
      <c r="AQ25" s="8">
        <f>$M$25</f>
        <v>96671.047609244357</v>
      </c>
      <c r="AR25" s="8">
        <f>AS24*$AB$20/365*($H$25-$I$15)</f>
        <v>-6491129.3700821921</v>
      </c>
      <c r="AS25" s="8">
        <f>AS24+AR25+AQ25</f>
        <v>-7394458.3224729476</v>
      </c>
      <c r="AT25" s="8"/>
      <c r="AU25" s="8">
        <f>$M$25</f>
        <v>96671.047609244357</v>
      </c>
      <c r="AV25" s="8">
        <f>AW24*$AF$20/365*($H$25-$I$15)</f>
        <v>-6491129.3700821921</v>
      </c>
      <c r="AW25" s="8">
        <f>AW24+AV25+AU25</f>
        <v>-7394458.3224729476</v>
      </c>
      <c r="AX25" s="8"/>
      <c r="AY25" s="8">
        <f>$M$25</f>
        <v>96671.047609244357</v>
      </c>
      <c r="AZ25" s="8">
        <f>BA24*$AJ$20/365*($H$25-$I$15)</f>
        <v>-6491129.3700821921</v>
      </c>
      <c r="BA25" s="8">
        <f>BA24+AZ25+AY25</f>
        <v>-7394458.3224729476</v>
      </c>
      <c r="BB25" s="8"/>
      <c r="BC25" s="8">
        <f>$M$25</f>
        <v>96671.047609244357</v>
      </c>
      <c r="BD25" s="8">
        <f>BE24*$AJ$20/365*($H$25-$I$15)</f>
        <v>-6491129.3700821921</v>
      </c>
      <c r="BE25" s="8">
        <f>BE24+BD25+BC25</f>
        <v>-7394458.3224729476</v>
      </c>
      <c r="BF25" s="8"/>
      <c r="BG25" s="8">
        <f>$M$25</f>
        <v>96671.047609244357</v>
      </c>
      <c r="BH25" s="8">
        <f>BI24*$T$20/365*($H$25-$I$15)</f>
        <v>-6490791.6164383562</v>
      </c>
      <c r="BI25" s="8">
        <f>BI24+BH25+BG25</f>
        <v>-7394120.5688291118</v>
      </c>
      <c r="BJ25" s="8"/>
      <c r="BK25" s="8">
        <f>$M$25</f>
        <v>96671.047609244357</v>
      </c>
      <c r="BL25" s="8">
        <f>BM24*$X$20/365*($H$25-$I$15)</f>
        <v>-6491129.3700821921</v>
      </c>
      <c r="BM25" s="8">
        <f>BM24+BL25+BK25</f>
        <v>-7394458.3224729476</v>
      </c>
      <c r="BN25" s="8"/>
      <c r="BO25" s="8">
        <f>$M$25</f>
        <v>96671.047609244357</v>
      </c>
      <c r="BP25" s="8">
        <f>BQ24*$AB$20/365*($H$25-$I$15)</f>
        <v>-6491129.3700821921</v>
      </c>
      <c r="BQ25" s="8">
        <f>BQ24+BP25+BO25</f>
        <v>-7394458.3224729476</v>
      </c>
      <c r="BR25" s="8"/>
      <c r="BS25" s="8">
        <f>$M$25</f>
        <v>96671.047609244357</v>
      </c>
      <c r="BT25" s="8">
        <f>BU24*$AF$20/365*($H$25-$I$15)</f>
        <v>-6491129.3700821921</v>
      </c>
      <c r="BU25" s="8">
        <f>BU24+BT25+BS25</f>
        <v>-7394458.3224729476</v>
      </c>
      <c r="BV25" s="8"/>
      <c r="BW25" s="8">
        <f>$M$25</f>
        <v>96671.047609244357</v>
      </c>
      <c r="BX25" s="8">
        <f>BY24*$AJ$20/365*($H$25-$I$15)</f>
        <v>-6491129.3700821921</v>
      </c>
      <c r="BY25" s="8">
        <f>BY24+BX25+BW25</f>
        <v>-7394458.3224729476</v>
      </c>
      <c r="BZ25" s="8"/>
      <c r="CA25" s="8">
        <f>$M$25</f>
        <v>96671.047609244357</v>
      </c>
      <c r="CB25" s="8">
        <f>CC24*$AJ$20/365*($H$25-$I$15)</f>
        <v>-6491129.3700821921</v>
      </c>
      <c r="CC25" s="8">
        <f>CC24+CB25+CA25</f>
        <v>-7394458.3224729476</v>
      </c>
      <c r="CD25" s="8"/>
      <c r="CE25" s="8">
        <f>$M$25</f>
        <v>96671.047609244357</v>
      </c>
      <c r="CF25" s="8">
        <f>CG24*$AB$20/365*($H$25-$I$15)</f>
        <v>-6491129.3700821921</v>
      </c>
      <c r="CG25" s="8">
        <f>CG24+CF25+CE25</f>
        <v>-7394458.3224729476</v>
      </c>
      <c r="CH25" s="8"/>
      <c r="CI25" s="8">
        <f>$M$25</f>
        <v>96671.047609244357</v>
      </c>
      <c r="CJ25" s="8">
        <f>CK24*$AF$20/365*($H$25-$I$15)</f>
        <v>-6491129.3700821921</v>
      </c>
      <c r="CK25" s="8">
        <f>CK24+CJ25+CI25</f>
        <v>-7394458.3224729476</v>
      </c>
      <c r="CL25" s="8"/>
      <c r="CM25" s="8">
        <f>$M$25</f>
        <v>96671.047609244357</v>
      </c>
      <c r="CN25" s="8">
        <f>CO24*$AJ$20/365*($H$25-$I$15)</f>
        <v>-6491129.3700821921</v>
      </c>
      <c r="CO25" s="8">
        <f>CO24+CN25+CM25</f>
        <v>-7394458.3224729476</v>
      </c>
      <c r="CP25" s="8"/>
      <c r="CQ25" s="8">
        <f>$M$25</f>
        <v>96671.047609244357</v>
      </c>
      <c r="CR25" s="8">
        <f>CS24*$AJ$20/365*($H$25-$I$15)</f>
        <v>-6491129.3700821921</v>
      </c>
      <c r="CS25" s="8">
        <f>CS24+CR25+CQ25</f>
        <v>-7394458.3224729476</v>
      </c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</row>
    <row r="26" spans="1:108" s="10" customFormat="1" ht="15.75">
      <c r="A26" s="13"/>
      <c r="B26" s="20"/>
      <c r="C26" s="26"/>
      <c r="D26" s="48">
        <v>8</v>
      </c>
      <c r="E26" s="48">
        <f>E25+1</f>
        <v>2010</v>
      </c>
      <c r="F26" s="40"/>
      <c r="G26" s="48">
        <f>IF(H26&lt;$I$17,0,G25+1)</f>
        <v>2</v>
      </c>
      <c r="H26" s="45">
        <f>DATE(E26,D26,1)</f>
        <v>40391</v>
      </c>
      <c r="I26" s="40">
        <f>I25-J26</f>
        <v>904998.31040104909</v>
      </c>
      <c r="J26" s="40">
        <f t="shared" ref="J26:J44" si="0">IF(AND(H26&gt;=$I$17,$P$9&gt;=G26),PMT($P$12,$P$9,-($M$14))-(I25*$P$12),0)</f>
        <v>48659.401989706574</v>
      </c>
      <c r="K26" s="40">
        <f>ROUND(+I25*$P$12,2)</f>
        <v>47682.89</v>
      </c>
      <c r="L26" s="40">
        <f>ROUND(+I25*$P$15,2)</f>
        <v>4768.29</v>
      </c>
      <c r="M26" s="40">
        <f>SUM(J26:L26)</f>
        <v>101110.58198970657</v>
      </c>
      <c r="N26" s="40">
        <v>0</v>
      </c>
      <c r="O26" s="40">
        <f>M26-N26</f>
        <v>101110.58198970657</v>
      </c>
      <c r="P26" s="40">
        <f>O26</f>
        <v>101110.58198970657</v>
      </c>
      <c r="Q26" s="27">
        <f>X20</f>
        <v>5.9193080000000002E-2</v>
      </c>
      <c r="R26" s="8"/>
      <c r="S26" s="8">
        <f>$M$26</f>
        <v>101110.58198970657</v>
      </c>
      <c r="T26" s="8">
        <f>U25*$T$20/2</f>
        <v>-28336.971493127701</v>
      </c>
      <c r="U26" s="8">
        <f>U25+T26+S26</f>
        <v>-884718.24600376585</v>
      </c>
      <c r="V26" s="8"/>
      <c r="W26" s="8">
        <f>$M$26-$N$26</f>
        <v>101110.58198970657</v>
      </c>
      <c r="X26" s="8">
        <f>Y25*$X$20/2</f>
        <v>-218850.38151940351</v>
      </c>
      <c r="Y26" s="8">
        <f>Y25+X26+W26</f>
        <v>-7512198.1220026445</v>
      </c>
      <c r="Z26" s="8"/>
      <c r="AA26" s="8">
        <f>$M$26-$N$26</f>
        <v>101110.58198970657</v>
      </c>
      <c r="AB26" s="8">
        <f>AC25*$AB$20/2</f>
        <v>-218850.38151940351</v>
      </c>
      <c r="AC26" s="8">
        <f>AC25+AB26+AA26</f>
        <v>-7512198.1220026445</v>
      </c>
      <c r="AD26" s="8"/>
      <c r="AE26" s="8">
        <f>$M$26-$N$26</f>
        <v>101110.58198970657</v>
      </c>
      <c r="AF26" s="8">
        <f>AG25*$AF$20/2</f>
        <v>-218850.38151940351</v>
      </c>
      <c r="AG26" s="8">
        <f>AG25+AF26+AE26</f>
        <v>-7512198.1220026445</v>
      </c>
      <c r="AH26" s="8"/>
      <c r="AI26" s="8">
        <f>$M$26-$N$26</f>
        <v>101110.58198970657</v>
      </c>
      <c r="AJ26" s="8">
        <f>AK25*$AJ$20/2</f>
        <v>-218850.38151940351</v>
      </c>
      <c r="AK26" s="8">
        <f>AK25+AJ26+AI26</f>
        <v>-7512198.1220026445</v>
      </c>
      <c r="AL26" s="8"/>
      <c r="AM26" s="8">
        <f>$M$26-$N$26</f>
        <v>101110.58198970657</v>
      </c>
      <c r="AN26" s="8">
        <f>AO25*$AJ$20/2</f>
        <v>-218850.38151940351</v>
      </c>
      <c r="AO26" s="8">
        <f>AO25+AN26+AM26</f>
        <v>-7512198.1220026445</v>
      </c>
      <c r="AP26" s="8"/>
      <c r="AQ26" s="8">
        <f>$M$26-$N$26</f>
        <v>101110.58198970657</v>
      </c>
      <c r="AR26" s="8">
        <f>AS25*$AB$20/2</f>
        <v>-218850.38151940351</v>
      </c>
      <c r="AS26" s="8">
        <f>AS25+AR26+AQ26</f>
        <v>-7512198.1220026445</v>
      </c>
      <c r="AT26" s="8"/>
      <c r="AU26" s="8">
        <f>$M$26-$N$26</f>
        <v>101110.58198970657</v>
      </c>
      <c r="AV26" s="8">
        <f>AW25*$AF$20/2</f>
        <v>-218850.38151940351</v>
      </c>
      <c r="AW26" s="8">
        <f>AW25+AV26+AU26</f>
        <v>-7512198.1220026445</v>
      </c>
      <c r="AX26" s="8"/>
      <c r="AY26" s="8">
        <f>$M$26-$N$26</f>
        <v>101110.58198970657</v>
      </c>
      <c r="AZ26" s="8">
        <f>BA25*$AJ$20/2</f>
        <v>-218850.38151940351</v>
      </c>
      <c r="BA26" s="8">
        <f>BA25+AZ26+AY26</f>
        <v>-7512198.1220026445</v>
      </c>
      <c r="BB26" s="8"/>
      <c r="BC26" s="8">
        <f>$M$26-$N$26</f>
        <v>101110.58198970657</v>
      </c>
      <c r="BD26" s="8">
        <f>BE25*$AJ$20/2</f>
        <v>-218850.38151940351</v>
      </c>
      <c r="BE26" s="8">
        <f>BE25+BD26+BC26</f>
        <v>-7512198.1220026445</v>
      </c>
      <c r="BF26" s="8"/>
      <c r="BG26" s="8">
        <f>$M$26-$N$26</f>
        <v>101110.58198970657</v>
      </c>
      <c r="BH26" s="8">
        <f>BI25*$T$20/2</f>
        <v>-218828.99823449756</v>
      </c>
      <c r="BI26" s="8">
        <f>BI25+BH26+BG26</f>
        <v>-7511838.9850739026</v>
      </c>
      <c r="BJ26" s="8"/>
      <c r="BK26" s="8">
        <f>$M$26-$N$26</f>
        <v>101110.58198970657</v>
      </c>
      <c r="BL26" s="8">
        <f>BM25*$X$20/2</f>
        <v>-218850.38151940351</v>
      </c>
      <c r="BM26" s="8">
        <f>BM25+BL26+BK26</f>
        <v>-7512198.1220026445</v>
      </c>
      <c r="BN26" s="8"/>
      <c r="BO26" s="8">
        <f>$M$26-$N$26</f>
        <v>101110.58198970657</v>
      </c>
      <c r="BP26" s="8">
        <f>BQ25*$AB$20/2</f>
        <v>-218850.38151940351</v>
      </c>
      <c r="BQ26" s="8">
        <f>BQ25+BP26+BO26</f>
        <v>-7512198.1220026445</v>
      </c>
      <c r="BR26" s="8"/>
      <c r="BS26" s="8">
        <f>$M$26-$N$26</f>
        <v>101110.58198970657</v>
      </c>
      <c r="BT26" s="8">
        <f>BU25*$AF$20/2</f>
        <v>-218850.38151940351</v>
      </c>
      <c r="BU26" s="8">
        <f>BU25+BT26+BS26</f>
        <v>-7512198.1220026445</v>
      </c>
      <c r="BV26" s="8"/>
      <c r="BW26" s="8">
        <f>$M$26-$N$26</f>
        <v>101110.58198970657</v>
      </c>
      <c r="BX26" s="8">
        <f>BY25*$AJ$20/2</f>
        <v>-218850.38151940351</v>
      </c>
      <c r="BY26" s="8">
        <f>BY25+BX26+BW26</f>
        <v>-7512198.1220026445</v>
      </c>
      <c r="BZ26" s="8"/>
      <c r="CA26" s="8">
        <f>$M$26-$N$26</f>
        <v>101110.58198970657</v>
      </c>
      <c r="CB26" s="8">
        <f>CC25*$AJ$20/2</f>
        <v>-218850.38151940351</v>
      </c>
      <c r="CC26" s="8">
        <f>CC25+CB26+CA26</f>
        <v>-7512198.1220026445</v>
      </c>
      <c r="CD26" s="8"/>
      <c r="CE26" s="8">
        <f>$M$26-$N$26</f>
        <v>101110.58198970657</v>
      </c>
      <c r="CF26" s="8">
        <f>CG25*$AB$20/2</f>
        <v>-218850.38151940351</v>
      </c>
      <c r="CG26" s="8">
        <f>CG25+CF26+CE26</f>
        <v>-7512198.1220026445</v>
      </c>
      <c r="CH26" s="8"/>
      <c r="CI26" s="8">
        <f>$M$26-$N$26</f>
        <v>101110.58198970657</v>
      </c>
      <c r="CJ26" s="8">
        <f>CK25*$AF$20/2</f>
        <v>-218850.38151940351</v>
      </c>
      <c r="CK26" s="8">
        <f>CK25+CJ26+CI26</f>
        <v>-7512198.1220026445</v>
      </c>
      <c r="CL26" s="8"/>
      <c r="CM26" s="8">
        <f>$M$26-$N$26</f>
        <v>101110.58198970657</v>
      </c>
      <c r="CN26" s="8">
        <f>CO25*$AJ$20/2</f>
        <v>-218850.38151940351</v>
      </c>
      <c r="CO26" s="8">
        <f>CO25+CN26+CM26</f>
        <v>-7512198.1220026445</v>
      </c>
      <c r="CP26" s="8"/>
      <c r="CQ26" s="8">
        <f>$M$26-$N$26</f>
        <v>101110.58198970657</v>
      </c>
      <c r="CR26" s="8">
        <f>CS25*$AJ$20/2</f>
        <v>-218850.38151940351</v>
      </c>
      <c r="CS26" s="8">
        <f>CS25+CR26+CQ26</f>
        <v>-7512198.1220026445</v>
      </c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</row>
    <row r="27" spans="1:108" s="10" customFormat="1" ht="15.75">
      <c r="A27" s="13"/>
      <c r="B27" s="13"/>
      <c r="C27" s="26"/>
      <c r="D27" s="48">
        <v>8</v>
      </c>
      <c r="E27" s="48">
        <f>E26+1</f>
        <v>2011</v>
      </c>
      <c r="F27" s="40"/>
      <c r="G27" s="48">
        <f>IF(H27&lt;$I$17,0,G26+1)</f>
        <v>3</v>
      </c>
      <c r="H27" s="45">
        <f>DATE(E27,D27,1)</f>
        <v>40756</v>
      </c>
      <c r="I27" s="40">
        <f>I26-J27</f>
        <v>853905.93831185717</v>
      </c>
      <c r="J27" s="40">
        <f t="shared" si="0"/>
        <v>51092.372089191907</v>
      </c>
      <c r="K27" s="40">
        <f>ROUND(+I26*$P$12,2)</f>
        <v>45249.919999999998</v>
      </c>
      <c r="L27" s="40">
        <f>ROUND(+I26*$P$15,2)</f>
        <v>4524.99</v>
      </c>
      <c r="M27" s="40">
        <f>SUM(J27:L27)</f>
        <v>100867.28208919191</v>
      </c>
      <c r="N27" s="40">
        <v>0</v>
      </c>
      <c r="O27" s="40">
        <f>M27-N27</f>
        <v>100867.28208919191</v>
      </c>
      <c r="P27" s="40">
        <f>O27</f>
        <v>100867.28208919191</v>
      </c>
      <c r="Q27" s="27">
        <f>AB20</f>
        <v>5.9193080000000002E-2</v>
      </c>
      <c r="R27" s="8"/>
      <c r="S27" s="8">
        <f>$M$27</f>
        <v>100867.28208919191</v>
      </c>
      <c r="T27" s="8">
        <f>U26*$T$20/2</f>
        <v>-26183.236490481449</v>
      </c>
      <c r="U27" s="8">
        <f>U26+T27+S27</f>
        <v>-810034.20040505531</v>
      </c>
      <c r="V27" s="8"/>
      <c r="W27" s="8">
        <f>$M$27</f>
        <v>100867.28208919191</v>
      </c>
      <c r="X27" s="8">
        <f>Y26*$X$20/2</f>
        <v>-222335.07220577614</v>
      </c>
      <c r="Y27" s="8">
        <f>Y26+X27+W27</f>
        <v>-7633665.9121192293</v>
      </c>
      <c r="Z27" s="8"/>
      <c r="AA27" s="8">
        <f>$M$27-$N$27</f>
        <v>100867.28208919191</v>
      </c>
      <c r="AB27" s="8">
        <f>AC26*$AB$20/2</f>
        <v>-222335.07220577614</v>
      </c>
      <c r="AC27" s="8">
        <f>AC26+AB27+AA27</f>
        <v>-7633665.9121192293</v>
      </c>
      <c r="AD27" s="8"/>
      <c r="AE27" s="8">
        <f>$M$27-$N$27</f>
        <v>100867.28208919191</v>
      </c>
      <c r="AF27" s="8">
        <f>AG26*$AF$20/2</f>
        <v>-222335.07220577614</v>
      </c>
      <c r="AG27" s="8">
        <f>AG26+AF27+AE27</f>
        <v>-7633665.9121192293</v>
      </c>
      <c r="AH27" s="8"/>
      <c r="AI27" s="8">
        <f>$M$27-$N$27</f>
        <v>100867.28208919191</v>
      </c>
      <c r="AJ27" s="8">
        <f>AK26*$AJ$20/2</f>
        <v>-222335.07220577614</v>
      </c>
      <c r="AK27" s="8">
        <f>AK26+AJ27+AI27</f>
        <v>-7633665.9121192293</v>
      </c>
      <c r="AL27" s="8"/>
      <c r="AM27" s="8">
        <f>$M$27-$N$27</f>
        <v>100867.28208919191</v>
      </c>
      <c r="AN27" s="8">
        <f>AO26*$AJ$20/2</f>
        <v>-222335.07220577614</v>
      </c>
      <c r="AO27" s="8">
        <f>AO26+AN27+AM27</f>
        <v>-7633665.9121192293</v>
      </c>
      <c r="AP27" s="8"/>
      <c r="AQ27" s="8">
        <f>$M$27-$N$27</f>
        <v>100867.28208919191</v>
      </c>
      <c r="AR27" s="8">
        <f>AS26*$AB$20/2</f>
        <v>-222335.07220577614</v>
      </c>
      <c r="AS27" s="8">
        <f>AS26+AR27+AQ27</f>
        <v>-7633665.9121192293</v>
      </c>
      <c r="AT27" s="8"/>
      <c r="AU27" s="8">
        <f>$M$27-$N$27</f>
        <v>100867.28208919191</v>
      </c>
      <c r="AV27" s="8">
        <f>AW26*$AF$20/2</f>
        <v>-222335.07220577614</v>
      </c>
      <c r="AW27" s="8">
        <f>AW26+AV27+AU27</f>
        <v>-7633665.9121192293</v>
      </c>
      <c r="AX27" s="8"/>
      <c r="AY27" s="8">
        <f>$M$27-$N$27</f>
        <v>100867.28208919191</v>
      </c>
      <c r="AZ27" s="8">
        <f>BA26*$AJ$20/2</f>
        <v>-222335.07220577614</v>
      </c>
      <c r="BA27" s="8">
        <f>BA26+AZ27+AY27</f>
        <v>-7633665.9121192293</v>
      </c>
      <c r="BB27" s="8"/>
      <c r="BC27" s="8">
        <f>$M$27-$N$27</f>
        <v>100867.28208919191</v>
      </c>
      <c r="BD27" s="8">
        <f>BE26*$AJ$20/2</f>
        <v>-222335.07220577614</v>
      </c>
      <c r="BE27" s="8">
        <f>BE26+BD27+BC27</f>
        <v>-7633665.9121192293</v>
      </c>
      <c r="BF27" s="8"/>
      <c r="BG27" s="8">
        <f>$M$27-$N$27</f>
        <v>100867.28208919191</v>
      </c>
      <c r="BH27" s="8">
        <f>BI26*$T$20/2</f>
        <v>-222312.87476326214</v>
      </c>
      <c r="BI27" s="8">
        <f>BI26+BH27+BG27</f>
        <v>-7633284.5777479736</v>
      </c>
      <c r="BJ27" s="8"/>
      <c r="BK27" s="8">
        <f>$M$27-$N$27</f>
        <v>100867.28208919191</v>
      </c>
      <c r="BL27" s="8">
        <f>BM26*$X$20/2</f>
        <v>-222335.07220577614</v>
      </c>
      <c r="BM27" s="8">
        <f>BM26+BL27+BK27</f>
        <v>-7633665.9121192293</v>
      </c>
      <c r="BN27" s="8"/>
      <c r="BO27" s="8">
        <f>$M$27-$N$27</f>
        <v>100867.28208919191</v>
      </c>
      <c r="BP27" s="8">
        <f>BQ26*$AB$20/2</f>
        <v>-222335.07220577614</v>
      </c>
      <c r="BQ27" s="8">
        <f>BQ26+BP27+BO27</f>
        <v>-7633665.9121192293</v>
      </c>
      <c r="BR27" s="8"/>
      <c r="BS27" s="8">
        <f>$M$27-$N$27</f>
        <v>100867.28208919191</v>
      </c>
      <c r="BT27" s="8">
        <f>BU26*$AF$20/2</f>
        <v>-222335.07220577614</v>
      </c>
      <c r="BU27" s="8">
        <f>BU26+BT27+BS27</f>
        <v>-7633665.9121192293</v>
      </c>
      <c r="BV27" s="8"/>
      <c r="BW27" s="8">
        <f>$M$27-$N$27</f>
        <v>100867.28208919191</v>
      </c>
      <c r="BX27" s="8">
        <f>BY26*$AJ$20/2</f>
        <v>-222335.07220577614</v>
      </c>
      <c r="BY27" s="8">
        <f>BY26+BX27+BW27</f>
        <v>-7633665.9121192293</v>
      </c>
      <c r="BZ27" s="8"/>
      <c r="CA27" s="8">
        <f>$M$27-$N$27</f>
        <v>100867.28208919191</v>
      </c>
      <c r="CB27" s="8">
        <f>CC26*$AJ$20/2</f>
        <v>-222335.07220577614</v>
      </c>
      <c r="CC27" s="8">
        <f>CC26+CB27+CA27</f>
        <v>-7633665.9121192293</v>
      </c>
      <c r="CD27" s="8"/>
      <c r="CE27" s="8">
        <f>$M$27-$N$27</f>
        <v>100867.28208919191</v>
      </c>
      <c r="CF27" s="8">
        <f>CG26*$AB$20/2</f>
        <v>-222335.07220577614</v>
      </c>
      <c r="CG27" s="8">
        <f>CG26+CF27+CE27</f>
        <v>-7633665.9121192293</v>
      </c>
      <c r="CH27" s="8"/>
      <c r="CI27" s="8">
        <f>$M$27-$N$27</f>
        <v>100867.28208919191</v>
      </c>
      <c r="CJ27" s="8">
        <f>CK26*$AF$20/2</f>
        <v>-222335.07220577614</v>
      </c>
      <c r="CK27" s="8">
        <f>CK26+CJ27+CI27</f>
        <v>-7633665.9121192293</v>
      </c>
      <c r="CL27" s="8"/>
      <c r="CM27" s="8">
        <f>$M$27-$N$27</f>
        <v>100867.28208919191</v>
      </c>
      <c r="CN27" s="8">
        <f>CO26*$AJ$20/2</f>
        <v>-222335.07220577614</v>
      </c>
      <c r="CO27" s="8">
        <f>CO26+CN27+CM27</f>
        <v>-7633665.9121192293</v>
      </c>
      <c r="CP27" s="8"/>
      <c r="CQ27" s="8">
        <f>$M$27-$N$27</f>
        <v>100867.28208919191</v>
      </c>
      <c r="CR27" s="8">
        <f>CS26*$AJ$20/2</f>
        <v>-222335.07220577614</v>
      </c>
      <c r="CS27" s="8">
        <f>CS26+CR27+CQ27</f>
        <v>-7633665.9121192293</v>
      </c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</row>
    <row r="28" spans="1:108" s="10" customFormat="1" ht="15.75">
      <c r="A28" s="13"/>
      <c r="B28" s="28"/>
      <c r="C28" s="26"/>
      <c r="D28" s="48">
        <v>8</v>
      </c>
      <c r="E28" s="48">
        <f t="shared" ref="E28:E34" si="1">E27+1</f>
        <v>2012</v>
      </c>
      <c r="F28" s="40"/>
      <c r="G28" s="48">
        <f t="shared" ref="G28:G34" si="2">IF(H28&lt;$I$17,0,G27+1)</f>
        <v>4</v>
      </c>
      <c r="H28" s="45">
        <f t="shared" ref="H28:H34" si="3">DATE(E28,D28,1)</f>
        <v>41122</v>
      </c>
      <c r="I28" s="40">
        <f t="shared" ref="I28:I34" si="4">I27-J28</f>
        <v>800258.94761820568</v>
      </c>
      <c r="J28" s="40">
        <f t="shared" si="0"/>
        <v>53646.990693651504</v>
      </c>
      <c r="K28" s="40">
        <f t="shared" ref="K28:K34" si="5">ROUND(+I27*$P$12,2)</f>
        <v>42695.3</v>
      </c>
      <c r="L28" s="40">
        <f t="shared" ref="L28:L34" si="6">ROUND(+I27*$P$15,2)</f>
        <v>4269.53</v>
      </c>
      <c r="M28" s="40">
        <f t="shared" ref="M28:M34" si="7">SUM(J28:L28)</f>
        <v>100611.82069365151</v>
      </c>
      <c r="N28" s="40">
        <v>0</v>
      </c>
      <c r="O28" s="40">
        <f t="shared" ref="O28:O34" si="8">M28-N28</f>
        <v>100611.82069365151</v>
      </c>
      <c r="P28" s="40">
        <f t="shared" ref="P28:P44" si="9">O28</f>
        <v>100611.82069365151</v>
      </c>
      <c r="Q28" s="27">
        <f t="shared" ref="Q28:Q34" si="10">AB21</f>
        <v>0</v>
      </c>
      <c r="R28" s="8"/>
      <c r="S28" s="8">
        <f t="shared" ref="S28:S44" si="11">$M$27</f>
        <v>100867.28208919191</v>
      </c>
      <c r="T28" s="8">
        <f t="shared" ref="T28:T34" si="12">U27*$T$20/2</f>
        <v>-23972.962160987612</v>
      </c>
      <c r="U28" s="8">
        <f t="shared" ref="U28:U34" si="13">U27+T28+S28</f>
        <v>-733139.88047685102</v>
      </c>
      <c r="V28" s="8"/>
      <c r="W28" s="8">
        <f t="shared" ref="W28:W44" si="14">$M$27</f>
        <v>100867.28208919191</v>
      </c>
      <c r="X28" s="8">
        <f t="shared" ref="X28:X34" si="15">Y27*$X$20/2</f>
        <v>-225930.09851467327</v>
      </c>
      <c r="Y28" s="8">
        <f t="shared" ref="Y28:Y34" si="16">Y27+X28+W28</f>
        <v>-7758728.7285447111</v>
      </c>
      <c r="Z28" s="8"/>
      <c r="AA28" s="8">
        <f t="shared" ref="AA28:AA44" si="17">$M$27-$N$27</f>
        <v>100867.28208919191</v>
      </c>
      <c r="AB28" s="8">
        <f t="shared" ref="AB28:AB34" si="18">AC27*$AB$20/2</f>
        <v>-225930.09851467327</v>
      </c>
      <c r="AC28" s="8">
        <f t="shared" ref="AC28:AC34" si="19">AC27+AB28+AA28</f>
        <v>-7758728.7285447111</v>
      </c>
      <c r="AD28" s="8"/>
      <c r="AE28" s="8">
        <f t="shared" ref="AE28:AE44" si="20">$M$27-$N$27</f>
        <v>100867.28208919191</v>
      </c>
      <c r="AF28" s="8">
        <f t="shared" ref="AF28:AF34" si="21">AG27*$AF$20/2</f>
        <v>-225930.09851467327</v>
      </c>
      <c r="AG28" s="8">
        <f t="shared" ref="AG28:AG34" si="22">AG27+AF28+AE28</f>
        <v>-7758728.7285447111</v>
      </c>
      <c r="AH28" s="8"/>
      <c r="AI28" s="8">
        <f t="shared" ref="AI28:AI44" si="23">$M$27-$N$27</f>
        <v>100867.28208919191</v>
      </c>
      <c r="AJ28" s="8">
        <f t="shared" ref="AJ28:AJ34" si="24">AK27*$AJ$20/2</f>
        <v>-225930.09851467327</v>
      </c>
      <c r="AK28" s="8">
        <f t="shared" ref="AK28:AK34" si="25">AK27+AJ28+AI28</f>
        <v>-7758728.7285447111</v>
      </c>
      <c r="AL28" s="8"/>
      <c r="AM28" s="8">
        <f t="shared" ref="AM28:AM44" si="26">$M$27-$N$27</f>
        <v>100867.28208919191</v>
      </c>
      <c r="AN28" s="8">
        <f t="shared" ref="AN28:AN34" si="27">AO27*$AJ$20/2</f>
        <v>-225930.09851467327</v>
      </c>
      <c r="AO28" s="8">
        <f t="shared" ref="AO28:AO34" si="28">AO27+AN28+AM28</f>
        <v>-7758728.7285447111</v>
      </c>
      <c r="AP28" s="8"/>
      <c r="AQ28" s="8">
        <f t="shared" ref="AQ28:AQ44" si="29">$M$27-$N$27</f>
        <v>100867.28208919191</v>
      </c>
      <c r="AR28" s="8">
        <f t="shared" ref="AR28:AR34" si="30">AS27*$AB$20/2</f>
        <v>-225930.09851467327</v>
      </c>
      <c r="AS28" s="8">
        <f t="shared" ref="AS28:AS34" si="31">AS27+AR28+AQ28</f>
        <v>-7758728.7285447111</v>
      </c>
      <c r="AT28" s="8"/>
      <c r="AU28" s="8">
        <f t="shared" ref="AU28:AU44" si="32">$M$27-$N$27</f>
        <v>100867.28208919191</v>
      </c>
      <c r="AV28" s="8">
        <f t="shared" ref="AV28:AV34" si="33">AW27*$AF$20/2</f>
        <v>-225930.09851467327</v>
      </c>
      <c r="AW28" s="8">
        <f t="shared" ref="AW28:AW34" si="34">AW27+AV28+AU28</f>
        <v>-7758728.7285447111</v>
      </c>
      <c r="AX28" s="8"/>
      <c r="AY28" s="8">
        <f t="shared" ref="AY28:AY44" si="35">$M$27-$N$27</f>
        <v>100867.28208919191</v>
      </c>
      <c r="AZ28" s="8">
        <f t="shared" ref="AZ28:AZ34" si="36">BA27*$AJ$20/2</f>
        <v>-225930.09851467327</v>
      </c>
      <c r="BA28" s="8">
        <f t="shared" ref="BA28:BA34" si="37">BA27+AZ28+AY28</f>
        <v>-7758728.7285447111</v>
      </c>
      <c r="BB28" s="8"/>
      <c r="BC28" s="8">
        <f t="shared" ref="BC28:BC44" si="38">$M$27-$N$27</f>
        <v>100867.28208919191</v>
      </c>
      <c r="BD28" s="8">
        <f t="shared" ref="BD28:BD34" si="39">BE27*$AJ$20/2</f>
        <v>-225930.09851467327</v>
      </c>
      <c r="BE28" s="8">
        <f t="shared" ref="BE28:BE34" si="40">BE27+BD28+BC28</f>
        <v>-7758728.7285447111</v>
      </c>
      <c r="BF28" s="8"/>
      <c r="BG28" s="8">
        <f t="shared" ref="BG28:BG44" si="41">$M$27-$N$27</f>
        <v>100867.28208919191</v>
      </c>
      <c r="BH28" s="8">
        <f t="shared" ref="BH28:BH34" si="42">BI27*$T$20/2</f>
        <v>-225907.05707845127</v>
      </c>
      <c r="BI28" s="8">
        <f t="shared" ref="BI28:BI34" si="43">BI27+BH28+BG28</f>
        <v>-7758324.352737233</v>
      </c>
      <c r="BJ28" s="8"/>
      <c r="BK28" s="8">
        <f t="shared" ref="BK28:BK44" si="44">$M$27-$N$27</f>
        <v>100867.28208919191</v>
      </c>
      <c r="BL28" s="8">
        <f t="shared" ref="BL28:BL34" si="45">BM27*$X$20/2</f>
        <v>-225930.09851467327</v>
      </c>
      <c r="BM28" s="8">
        <f t="shared" ref="BM28:BM34" si="46">BM27+BL28+BK28</f>
        <v>-7758728.7285447111</v>
      </c>
      <c r="BN28" s="8"/>
      <c r="BO28" s="8">
        <f t="shared" ref="BO28:BO44" si="47">$M$27-$N$27</f>
        <v>100867.28208919191</v>
      </c>
      <c r="BP28" s="8">
        <f t="shared" ref="BP28:BP34" si="48">BQ27*$AB$20/2</f>
        <v>-225930.09851467327</v>
      </c>
      <c r="BQ28" s="8">
        <f t="shared" ref="BQ28:BQ34" si="49">BQ27+BP28+BO28</f>
        <v>-7758728.7285447111</v>
      </c>
      <c r="BR28" s="8"/>
      <c r="BS28" s="8">
        <f t="shared" ref="BS28:BS44" si="50">$M$27-$N$27</f>
        <v>100867.28208919191</v>
      </c>
      <c r="BT28" s="8">
        <f t="shared" ref="BT28:BT34" si="51">BU27*$AF$20/2</f>
        <v>-225930.09851467327</v>
      </c>
      <c r="BU28" s="8">
        <f t="shared" ref="BU28:BU34" si="52">BU27+BT28+BS28</f>
        <v>-7758728.7285447111</v>
      </c>
      <c r="BV28" s="8"/>
      <c r="BW28" s="8">
        <f t="shared" ref="BW28:BW44" si="53">$M$27-$N$27</f>
        <v>100867.28208919191</v>
      </c>
      <c r="BX28" s="8">
        <f t="shared" ref="BX28:BX34" si="54">BY27*$AJ$20/2</f>
        <v>-225930.09851467327</v>
      </c>
      <c r="BY28" s="8">
        <f t="shared" ref="BY28:BY34" si="55">BY27+BX28+BW28</f>
        <v>-7758728.7285447111</v>
      </c>
      <c r="BZ28" s="8"/>
      <c r="CA28" s="8">
        <f t="shared" ref="CA28:CA44" si="56">$M$27-$N$27</f>
        <v>100867.28208919191</v>
      </c>
      <c r="CB28" s="8">
        <f t="shared" ref="CB28:CB34" si="57">CC27*$AJ$20/2</f>
        <v>-225930.09851467327</v>
      </c>
      <c r="CC28" s="8">
        <f t="shared" ref="CC28:CC34" si="58">CC27+CB28+CA28</f>
        <v>-7758728.7285447111</v>
      </c>
      <c r="CD28" s="8"/>
      <c r="CE28" s="8">
        <f t="shared" ref="CE28:CE44" si="59">$M$27-$N$27</f>
        <v>100867.28208919191</v>
      </c>
      <c r="CF28" s="8">
        <f t="shared" ref="CF28:CF34" si="60">CG27*$AB$20/2</f>
        <v>-225930.09851467327</v>
      </c>
      <c r="CG28" s="8">
        <f t="shared" ref="CG28:CG34" si="61">CG27+CF28+CE28</f>
        <v>-7758728.7285447111</v>
      </c>
      <c r="CH28" s="8"/>
      <c r="CI28" s="8">
        <f t="shared" ref="CI28:CI44" si="62">$M$27-$N$27</f>
        <v>100867.28208919191</v>
      </c>
      <c r="CJ28" s="8">
        <f t="shared" ref="CJ28:CJ34" si="63">CK27*$AF$20/2</f>
        <v>-225930.09851467327</v>
      </c>
      <c r="CK28" s="8">
        <f t="shared" ref="CK28:CK34" si="64">CK27+CJ28+CI28</f>
        <v>-7758728.7285447111</v>
      </c>
      <c r="CL28" s="8"/>
      <c r="CM28" s="8">
        <f t="shared" ref="CM28:CM44" si="65">$M$27-$N$27</f>
        <v>100867.28208919191</v>
      </c>
      <c r="CN28" s="8">
        <f t="shared" ref="CN28:CN34" si="66">CO27*$AJ$20/2</f>
        <v>-225930.09851467327</v>
      </c>
      <c r="CO28" s="8">
        <f t="shared" ref="CO28:CO34" si="67">CO27+CN28+CM28</f>
        <v>-7758728.7285447111</v>
      </c>
      <c r="CP28" s="8"/>
      <c r="CQ28" s="8">
        <f t="shared" ref="CQ28:CQ44" si="68">$M$27-$N$27</f>
        <v>100867.28208919191</v>
      </c>
      <c r="CR28" s="8">
        <f t="shared" ref="CR28:CR34" si="69">CS27*$AJ$20/2</f>
        <v>-225930.09851467327</v>
      </c>
      <c r="CS28" s="8">
        <f t="shared" ref="CS28:CS34" si="70">CS27+CR28+CQ28</f>
        <v>-7758728.7285447111</v>
      </c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</row>
    <row r="29" spans="1:108" s="10" customFormat="1" ht="15.75">
      <c r="A29" s="13"/>
      <c r="B29" s="28"/>
      <c r="C29" s="26"/>
      <c r="D29" s="48">
        <v>8</v>
      </c>
      <c r="E29" s="48">
        <f t="shared" si="1"/>
        <v>2013</v>
      </c>
      <c r="F29" s="40"/>
      <c r="G29" s="48">
        <f t="shared" si="2"/>
        <v>5</v>
      </c>
      <c r="H29" s="45">
        <f t="shared" si="3"/>
        <v>41487</v>
      </c>
      <c r="I29" s="40">
        <f t="shared" si="4"/>
        <v>743929.60738987161</v>
      </c>
      <c r="J29" s="40">
        <f t="shared" si="0"/>
        <v>56329.340228334077</v>
      </c>
      <c r="K29" s="40">
        <f t="shared" si="5"/>
        <v>40012.949999999997</v>
      </c>
      <c r="L29" s="40">
        <f t="shared" si="6"/>
        <v>4001.29</v>
      </c>
      <c r="M29" s="40">
        <f t="shared" si="7"/>
        <v>100343.58022833407</v>
      </c>
      <c r="N29" s="40">
        <v>0</v>
      </c>
      <c r="O29" s="40">
        <f t="shared" si="8"/>
        <v>100343.58022833407</v>
      </c>
      <c r="P29" s="40">
        <f t="shared" si="9"/>
        <v>100343.58022833407</v>
      </c>
      <c r="Q29" s="27" t="str">
        <f t="shared" si="10"/>
        <v>INTEREST</v>
      </c>
      <c r="R29" s="8"/>
      <c r="S29" s="8">
        <f t="shared" si="11"/>
        <v>100867.28208919191</v>
      </c>
      <c r="T29" s="8">
        <f t="shared" si="12"/>
        <v>-21697.274762712404</v>
      </c>
      <c r="U29" s="8">
        <f t="shared" si="13"/>
        <v>-653969.87315037148</v>
      </c>
      <c r="V29" s="8"/>
      <c r="W29" s="8">
        <f t="shared" si="14"/>
        <v>100867.28208919191</v>
      </c>
      <c r="X29" s="8">
        <f t="shared" si="15"/>
        <v>-229631.52516352269</v>
      </c>
      <c r="Y29" s="8">
        <f t="shared" si="16"/>
        <v>-7887492.9716190426</v>
      </c>
      <c r="Z29" s="8"/>
      <c r="AA29" s="8">
        <f t="shared" si="17"/>
        <v>100867.28208919191</v>
      </c>
      <c r="AB29" s="8">
        <f t="shared" si="18"/>
        <v>-229631.52516352269</v>
      </c>
      <c r="AC29" s="8">
        <f t="shared" si="19"/>
        <v>-7887492.9716190426</v>
      </c>
      <c r="AD29" s="8"/>
      <c r="AE29" s="8">
        <f t="shared" si="20"/>
        <v>100867.28208919191</v>
      </c>
      <c r="AF29" s="8">
        <f t="shared" si="21"/>
        <v>-229631.52516352269</v>
      </c>
      <c r="AG29" s="8">
        <f t="shared" si="22"/>
        <v>-7887492.9716190426</v>
      </c>
      <c r="AH29" s="8"/>
      <c r="AI29" s="8">
        <f t="shared" si="23"/>
        <v>100867.28208919191</v>
      </c>
      <c r="AJ29" s="8">
        <f t="shared" si="24"/>
        <v>-229631.52516352269</v>
      </c>
      <c r="AK29" s="8">
        <f t="shared" si="25"/>
        <v>-7887492.9716190426</v>
      </c>
      <c r="AL29" s="8"/>
      <c r="AM29" s="8">
        <f t="shared" si="26"/>
        <v>100867.28208919191</v>
      </c>
      <c r="AN29" s="8">
        <f t="shared" si="27"/>
        <v>-229631.52516352269</v>
      </c>
      <c r="AO29" s="8">
        <f t="shared" si="28"/>
        <v>-7887492.9716190426</v>
      </c>
      <c r="AP29" s="8"/>
      <c r="AQ29" s="8">
        <f t="shared" si="29"/>
        <v>100867.28208919191</v>
      </c>
      <c r="AR29" s="8">
        <f t="shared" si="30"/>
        <v>-229631.52516352269</v>
      </c>
      <c r="AS29" s="8">
        <f t="shared" si="31"/>
        <v>-7887492.9716190426</v>
      </c>
      <c r="AT29" s="8"/>
      <c r="AU29" s="8">
        <f t="shared" si="32"/>
        <v>100867.28208919191</v>
      </c>
      <c r="AV29" s="8">
        <f t="shared" si="33"/>
        <v>-229631.52516352269</v>
      </c>
      <c r="AW29" s="8">
        <f t="shared" si="34"/>
        <v>-7887492.9716190426</v>
      </c>
      <c r="AX29" s="8"/>
      <c r="AY29" s="8">
        <f t="shared" si="35"/>
        <v>100867.28208919191</v>
      </c>
      <c r="AZ29" s="8">
        <f t="shared" si="36"/>
        <v>-229631.52516352269</v>
      </c>
      <c r="BA29" s="8">
        <f t="shared" si="37"/>
        <v>-7887492.9716190426</v>
      </c>
      <c r="BB29" s="8"/>
      <c r="BC29" s="8">
        <f t="shared" si="38"/>
        <v>100867.28208919191</v>
      </c>
      <c r="BD29" s="8">
        <f t="shared" si="39"/>
        <v>-229631.52516352269</v>
      </c>
      <c r="BE29" s="8">
        <f t="shared" si="40"/>
        <v>-7887492.9716190426</v>
      </c>
      <c r="BF29" s="8"/>
      <c r="BG29" s="8">
        <f t="shared" si="41"/>
        <v>100867.28208919191</v>
      </c>
      <c r="BH29" s="8">
        <f t="shared" si="42"/>
        <v>-229607.60921925842</v>
      </c>
      <c r="BI29" s="8">
        <f t="shared" si="43"/>
        <v>-7887064.6798673002</v>
      </c>
      <c r="BJ29" s="8"/>
      <c r="BK29" s="8">
        <f t="shared" si="44"/>
        <v>100867.28208919191</v>
      </c>
      <c r="BL29" s="8">
        <f t="shared" si="45"/>
        <v>-229631.52516352269</v>
      </c>
      <c r="BM29" s="8">
        <f t="shared" si="46"/>
        <v>-7887492.9716190426</v>
      </c>
      <c r="BN29" s="8"/>
      <c r="BO29" s="8">
        <f t="shared" si="47"/>
        <v>100867.28208919191</v>
      </c>
      <c r="BP29" s="8">
        <f t="shared" si="48"/>
        <v>-229631.52516352269</v>
      </c>
      <c r="BQ29" s="8">
        <f t="shared" si="49"/>
        <v>-7887492.9716190426</v>
      </c>
      <c r="BR29" s="8"/>
      <c r="BS29" s="8">
        <f t="shared" si="50"/>
        <v>100867.28208919191</v>
      </c>
      <c r="BT29" s="8">
        <f t="shared" si="51"/>
        <v>-229631.52516352269</v>
      </c>
      <c r="BU29" s="8">
        <f t="shared" si="52"/>
        <v>-7887492.9716190426</v>
      </c>
      <c r="BV29" s="8"/>
      <c r="BW29" s="8">
        <f t="shared" si="53"/>
        <v>100867.28208919191</v>
      </c>
      <c r="BX29" s="8">
        <f t="shared" si="54"/>
        <v>-229631.52516352269</v>
      </c>
      <c r="BY29" s="8">
        <f t="shared" si="55"/>
        <v>-7887492.9716190426</v>
      </c>
      <c r="BZ29" s="8"/>
      <c r="CA29" s="8">
        <f t="shared" si="56"/>
        <v>100867.28208919191</v>
      </c>
      <c r="CB29" s="8">
        <f t="shared" si="57"/>
        <v>-229631.52516352269</v>
      </c>
      <c r="CC29" s="8">
        <f t="shared" si="58"/>
        <v>-7887492.9716190426</v>
      </c>
      <c r="CD29" s="8"/>
      <c r="CE29" s="8">
        <f t="shared" si="59"/>
        <v>100867.28208919191</v>
      </c>
      <c r="CF29" s="8">
        <f t="shared" si="60"/>
        <v>-229631.52516352269</v>
      </c>
      <c r="CG29" s="8">
        <f t="shared" si="61"/>
        <v>-7887492.9716190426</v>
      </c>
      <c r="CH29" s="8"/>
      <c r="CI29" s="8">
        <f t="shared" si="62"/>
        <v>100867.28208919191</v>
      </c>
      <c r="CJ29" s="8">
        <f t="shared" si="63"/>
        <v>-229631.52516352269</v>
      </c>
      <c r="CK29" s="8">
        <f t="shared" si="64"/>
        <v>-7887492.9716190426</v>
      </c>
      <c r="CL29" s="8"/>
      <c r="CM29" s="8">
        <f t="shared" si="65"/>
        <v>100867.28208919191</v>
      </c>
      <c r="CN29" s="8">
        <f t="shared" si="66"/>
        <v>-229631.52516352269</v>
      </c>
      <c r="CO29" s="8">
        <f t="shared" si="67"/>
        <v>-7887492.9716190426</v>
      </c>
      <c r="CP29" s="8"/>
      <c r="CQ29" s="8">
        <f t="shared" si="68"/>
        <v>100867.28208919191</v>
      </c>
      <c r="CR29" s="8">
        <f t="shared" si="69"/>
        <v>-229631.52516352269</v>
      </c>
      <c r="CS29" s="8">
        <f t="shared" si="70"/>
        <v>-7887492.9716190426</v>
      </c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</row>
    <row r="30" spans="1:108" s="10" customFormat="1" ht="15.75">
      <c r="A30" s="13"/>
      <c r="B30" s="28"/>
      <c r="C30" s="26"/>
      <c r="D30" s="48">
        <v>8</v>
      </c>
      <c r="E30" s="48">
        <f t="shared" si="1"/>
        <v>2014</v>
      </c>
      <c r="F30" s="40"/>
      <c r="G30" s="48">
        <f t="shared" si="2"/>
        <v>6</v>
      </c>
      <c r="H30" s="45">
        <f t="shared" si="3"/>
        <v>41852</v>
      </c>
      <c r="I30" s="40">
        <f t="shared" si="4"/>
        <v>684783.80015012086</v>
      </c>
      <c r="J30" s="40">
        <f t="shared" si="0"/>
        <v>59145.807239750779</v>
      </c>
      <c r="K30" s="40">
        <f t="shared" si="5"/>
        <v>37196.480000000003</v>
      </c>
      <c r="L30" s="40">
        <f t="shared" si="6"/>
        <v>3719.65</v>
      </c>
      <c r="M30" s="40">
        <f t="shared" si="7"/>
        <v>100061.93723975078</v>
      </c>
      <c r="N30" s="40">
        <v>0</v>
      </c>
      <c r="O30" s="40">
        <f t="shared" si="8"/>
        <v>100061.93723975078</v>
      </c>
      <c r="P30" s="40">
        <f t="shared" si="9"/>
        <v>100061.93723975078</v>
      </c>
      <c r="Q30" s="27">
        <f t="shared" si="10"/>
        <v>0</v>
      </c>
      <c r="R30" s="8"/>
      <c r="S30" s="8">
        <f t="shared" si="11"/>
        <v>100867.28208919191</v>
      </c>
      <c r="T30" s="8">
        <f t="shared" si="12"/>
        <v>-19354.238395885244</v>
      </c>
      <c r="U30" s="8">
        <f t="shared" si="13"/>
        <v>-572456.82945706474</v>
      </c>
      <c r="V30" s="8"/>
      <c r="W30" s="8">
        <f t="shared" si="14"/>
        <v>100867.28208919191</v>
      </c>
      <c r="X30" s="8">
        <f t="shared" si="15"/>
        <v>-233442.50123424188</v>
      </c>
      <c r="Y30" s="8">
        <f t="shared" si="16"/>
        <v>-8020068.1907640928</v>
      </c>
      <c r="Z30" s="8"/>
      <c r="AA30" s="8">
        <f t="shared" si="17"/>
        <v>100867.28208919191</v>
      </c>
      <c r="AB30" s="8">
        <f t="shared" si="18"/>
        <v>-233442.50123424188</v>
      </c>
      <c r="AC30" s="8">
        <f t="shared" si="19"/>
        <v>-8020068.1907640928</v>
      </c>
      <c r="AD30" s="8"/>
      <c r="AE30" s="8">
        <f t="shared" si="20"/>
        <v>100867.28208919191</v>
      </c>
      <c r="AF30" s="8">
        <f t="shared" si="21"/>
        <v>-233442.50123424188</v>
      </c>
      <c r="AG30" s="8">
        <f t="shared" si="22"/>
        <v>-8020068.1907640928</v>
      </c>
      <c r="AH30" s="8"/>
      <c r="AI30" s="8">
        <f t="shared" si="23"/>
        <v>100867.28208919191</v>
      </c>
      <c r="AJ30" s="8">
        <f t="shared" si="24"/>
        <v>-233442.50123424188</v>
      </c>
      <c r="AK30" s="8">
        <f t="shared" si="25"/>
        <v>-8020068.1907640928</v>
      </c>
      <c r="AL30" s="8"/>
      <c r="AM30" s="8">
        <f t="shared" si="26"/>
        <v>100867.28208919191</v>
      </c>
      <c r="AN30" s="8">
        <f t="shared" si="27"/>
        <v>-233442.50123424188</v>
      </c>
      <c r="AO30" s="8">
        <f t="shared" si="28"/>
        <v>-8020068.1907640928</v>
      </c>
      <c r="AP30" s="8"/>
      <c r="AQ30" s="8">
        <f t="shared" si="29"/>
        <v>100867.28208919191</v>
      </c>
      <c r="AR30" s="8">
        <f t="shared" si="30"/>
        <v>-233442.50123424188</v>
      </c>
      <c r="AS30" s="8">
        <f t="shared" si="31"/>
        <v>-8020068.1907640928</v>
      </c>
      <c r="AT30" s="8"/>
      <c r="AU30" s="8">
        <f t="shared" si="32"/>
        <v>100867.28208919191</v>
      </c>
      <c r="AV30" s="8">
        <f t="shared" si="33"/>
        <v>-233442.50123424188</v>
      </c>
      <c r="AW30" s="8">
        <f t="shared" si="34"/>
        <v>-8020068.1907640928</v>
      </c>
      <c r="AX30" s="8"/>
      <c r="AY30" s="8">
        <f t="shared" si="35"/>
        <v>100867.28208919191</v>
      </c>
      <c r="AZ30" s="8">
        <f t="shared" si="36"/>
        <v>-233442.50123424188</v>
      </c>
      <c r="BA30" s="8">
        <f t="shared" si="37"/>
        <v>-8020068.1907640928</v>
      </c>
      <c r="BB30" s="8"/>
      <c r="BC30" s="8">
        <f t="shared" si="38"/>
        <v>100867.28208919191</v>
      </c>
      <c r="BD30" s="8">
        <f t="shared" si="39"/>
        <v>-233442.50123424188</v>
      </c>
      <c r="BE30" s="8">
        <f t="shared" si="40"/>
        <v>-8020068.1907640928</v>
      </c>
      <c r="BF30" s="8"/>
      <c r="BG30" s="8">
        <f t="shared" si="41"/>
        <v>100867.28208919191</v>
      </c>
      <c r="BH30" s="8">
        <f t="shared" si="42"/>
        <v>-233417.67920067275</v>
      </c>
      <c r="BI30" s="8">
        <f t="shared" si="43"/>
        <v>-8019615.0769787813</v>
      </c>
      <c r="BJ30" s="8"/>
      <c r="BK30" s="8">
        <f t="shared" si="44"/>
        <v>100867.28208919191</v>
      </c>
      <c r="BL30" s="8">
        <f t="shared" si="45"/>
        <v>-233442.50123424188</v>
      </c>
      <c r="BM30" s="8">
        <f t="shared" si="46"/>
        <v>-8020068.1907640928</v>
      </c>
      <c r="BN30" s="8"/>
      <c r="BO30" s="8">
        <f t="shared" si="47"/>
        <v>100867.28208919191</v>
      </c>
      <c r="BP30" s="8">
        <f t="shared" si="48"/>
        <v>-233442.50123424188</v>
      </c>
      <c r="BQ30" s="8">
        <f t="shared" si="49"/>
        <v>-8020068.1907640928</v>
      </c>
      <c r="BR30" s="8"/>
      <c r="BS30" s="8">
        <f t="shared" si="50"/>
        <v>100867.28208919191</v>
      </c>
      <c r="BT30" s="8">
        <f t="shared" si="51"/>
        <v>-233442.50123424188</v>
      </c>
      <c r="BU30" s="8">
        <f t="shared" si="52"/>
        <v>-8020068.1907640928</v>
      </c>
      <c r="BV30" s="8"/>
      <c r="BW30" s="8">
        <f t="shared" si="53"/>
        <v>100867.28208919191</v>
      </c>
      <c r="BX30" s="8">
        <f t="shared" si="54"/>
        <v>-233442.50123424188</v>
      </c>
      <c r="BY30" s="8">
        <f t="shared" si="55"/>
        <v>-8020068.1907640928</v>
      </c>
      <c r="BZ30" s="8"/>
      <c r="CA30" s="8">
        <f t="shared" si="56"/>
        <v>100867.28208919191</v>
      </c>
      <c r="CB30" s="8">
        <f t="shared" si="57"/>
        <v>-233442.50123424188</v>
      </c>
      <c r="CC30" s="8">
        <f t="shared" si="58"/>
        <v>-8020068.1907640928</v>
      </c>
      <c r="CD30" s="8"/>
      <c r="CE30" s="8">
        <f t="shared" si="59"/>
        <v>100867.28208919191</v>
      </c>
      <c r="CF30" s="8">
        <f t="shared" si="60"/>
        <v>-233442.50123424188</v>
      </c>
      <c r="CG30" s="8">
        <f t="shared" si="61"/>
        <v>-8020068.1907640928</v>
      </c>
      <c r="CH30" s="8"/>
      <c r="CI30" s="8">
        <f t="shared" si="62"/>
        <v>100867.28208919191</v>
      </c>
      <c r="CJ30" s="8">
        <f t="shared" si="63"/>
        <v>-233442.50123424188</v>
      </c>
      <c r="CK30" s="8">
        <f t="shared" si="64"/>
        <v>-8020068.1907640928</v>
      </c>
      <c r="CL30" s="8"/>
      <c r="CM30" s="8">
        <f t="shared" si="65"/>
        <v>100867.28208919191</v>
      </c>
      <c r="CN30" s="8">
        <f t="shared" si="66"/>
        <v>-233442.50123424188</v>
      </c>
      <c r="CO30" s="8">
        <f t="shared" si="67"/>
        <v>-8020068.1907640928</v>
      </c>
      <c r="CP30" s="8"/>
      <c r="CQ30" s="8">
        <f t="shared" si="68"/>
        <v>100867.28208919191</v>
      </c>
      <c r="CR30" s="8">
        <f t="shared" si="69"/>
        <v>-233442.50123424188</v>
      </c>
      <c r="CS30" s="8">
        <f t="shared" si="70"/>
        <v>-8020068.1907640928</v>
      </c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</row>
    <row r="31" spans="1:108" s="10" customFormat="1" ht="15.75">
      <c r="A31" s="13"/>
      <c r="B31" s="28"/>
      <c r="C31" s="26"/>
      <c r="D31" s="48">
        <v>8</v>
      </c>
      <c r="E31" s="48">
        <f t="shared" si="1"/>
        <v>2015</v>
      </c>
      <c r="F31" s="40"/>
      <c r="G31" s="48">
        <f t="shared" si="2"/>
        <v>7</v>
      </c>
      <c r="H31" s="45">
        <f t="shared" si="3"/>
        <v>42217</v>
      </c>
      <c r="I31" s="40">
        <f t="shared" si="4"/>
        <v>622680.70254838257</v>
      </c>
      <c r="J31" s="40">
        <f t="shared" si="0"/>
        <v>62103.097601738315</v>
      </c>
      <c r="K31" s="40">
        <f t="shared" si="5"/>
        <v>34239.19</v>
      </c>
      <c r="L31" s="40">
        <f t="shared" si="6"/>
        <v>3423.92</v>
      </c>
      <c r="M31" s="40">
        <f t="shared" si="7"/>
        <v>99766.207601738322</v>
      </c>
      <c r="N31" s="40">
        <v>0</v>
      </c>
      <c r="O31" s="40">
        <f t="shared" si="8"/>
        <v>99766.207601738322</v>
      </c>
      <c r="P31" s="40">
        <f t="shared" si="9"/>
        <v>99766.207601738322</v>
      </c>
      <c r="Q31" s="27">
        <f t="shared" si="10"/>
        <v>0</v>
      </c>
      <c r="R31" s="8"/>
      <c r="S31" s="8">
        <f t="shared" si="11"/>
        <v>100867.28208919191</v>
      </c>
      <c r="T31" s="8">
        <f t="shared" si="12"/>
        <v>-16941.85986778183</v>
      </c>
      <c r="U31" s="8">
        <f t="shared" si="13"/>
        <v>-488531.40723565471</v>
      </c>
      <c r="V31" s="8"/>
      <c r="W31" s="8">
        <f t="shared" si="14"/>
        <v>100867.28208919191</v>
      </c>
      <c r="X31" s="8">
        <f t="shared" si="15"/>
        <v>-237366.26901067712</v>
      </c>
      <c r="Y31" s="8">
        <f t="shared" si="16"/>
        <v>-8156567.1776855784</v>
      </c>
      <c r="Z31" s="8"/>
      <c r="AA31" s="8">
        <f t="shared" si="17"/>
        <v>100867.28208919191</v>
      </c>
      <c r="AB31" s="8">
        <f t="shared" si="18"/>
        <v>-237366.26901067712</v>
      </c>
      <c r="AC31" s="8">
        <f t="shared" si="19"/>
        <v>-8156567.1776855784</v>
      </c>
      <c r="AD31" s="8"/>
      <c r="AE31" s="8">
        <f t="shared" si="20"/>
        <v>100867.28208919191</v>
      </c>
      <c r="AF31" s="8">
        <f t="shared" si="21"/>
        <v>-237366.26901067712</v>
      </c>
      <c r="AG31" s="8">
        <f t="shared" si="22"/>
        <v>-8156567.1776855784</v>
      </c>
      <c r="AH31" s="8"/>
      <c r="AI31" s="8">
        <f t="shared" si="23"/>
        <v>100867.28208919191</v>
      </c>
      <c r="AJ31" s="8">
        <f t="shared" si="24"/>
        <v>-237366.26901067712</v>
      </c>
      <c r="AK31" s="8">
        <f t="shared" si="25"/>
        <v>-8156567.1776855784</v>
      </c>
      <c r="AL31" s="8"/>
      <c r="AM31" s="8">
        <f t="shared" si="26"/>
        <v>100867.28208919191</v>
      </c>
      <c r="AN31" s="8">
        <f t="shared" si="27"/>
        <v>-237366.26901067712</v>
      </c>
      <c r="AO31" s="8">
        <f t="shared" si="28"/>
        <v>-8156567.1776855784</v>
      </c>
      <c r="AP31" s="8"/>
      <c r="AQ31" s="8">
        <f t="shared" si="29"/>
        <v>100867.28208919191</v>
      </c>
      <c r="AR31" s="8">
        <f t="shared" si="30"/>
        <v>-237366.26901067712</v>
      </c>
      <c r="AS31" s="8">
        <f t="shared" si="31"/>
        <v>-8156567.1776855784</v>
      </c>
      <c r="AT31" s="8"/>
      <c r="AU31" s="8">
        <f t="shared" si="32"/>
        <v>100867.28208919191</v>
      </c>
      <c r="AV31" s="8">
        <f t="shared" si="33"/>
        <v>-237366.26901067712</v>
      </c>
      <c r="AW31" s="8">
        <f t="shared" si="34"/>
        <v>-8156567.1776855784</v>
      </c>
      <c r="AX31" s="8"/>
      <c r="AY31" s="8">
        <f t="shared" si="35"/>
        <v>100867.28208919191</v>
      </c>
      <c r="AZ31" s="8">
        <f t="shared" si="36"/>
        <v>-237366.26901067712</v>
      </c>
      <c r="BA31" s="8">
        <f t="shared" si="37"/>
        <v>-8156567.1776855784</v>
      </c>
      <c r="BB31" s="8"/>
      <c r="BC31" s="8">
        <f t="shared" si="38"/>
        <v>100867.28208919191</v>
      </c>
      <c r="BD31" s="8">
        <f t="shared" si="39"/>
        <v>-237366.26901067712</v>
      </c>
      <c r="BE31" s="8">
        <f t="shared" si="40"/>
        <v>-8156567.1776855784</v>
      </c>
      <c r="BF31" s="8"/>
      <c r="BG31" s="8">
        <f t="shared" si="41"/>
        <v>100867.28208919191</v>
      </c>
      <c r="BH31" s="8">
        <f t="shared" si="42"/>
        <v>-237340.50820318703</v>
      </c>
      <c r="BI31" s="8">
        <f t="shared" si="43"/>
        <v>-8156088.3030927768</v>
      </c>
      <c r="BJ31" s="8"/>
      <c r="BK31" s="8">
        <f t="shared" si="44"/>
        <v>100867.28208919191</v>
      </c>
      <c r="BL31" s="8">
        <f t="shared" si="45"/>
        <v>-237366.26901067712</v>
      </c>
      <c r="BM31" s="8">
        <f t="shared" si="46"/>
        <v>-8156567.1776855784</v>
      </c>
      <c r="BN31" s="8"/>
      <c r="BO31" s="8">
        <f t="shared" si="47"/>
        <v>100867.28208919191</v>
      </c>
      <c r="BP31" s="8">
        <f t="shared" si="48"/>
        <v>-237366.26901067712</v>
      </c>
      <c r="BQ31" s="8">
        <f t="shared" si="49"/>
        <v>-8156567.1776855784</v>
      </c>
      <c r="BR31" s="8"/>
      <c r="BS31" s="8">
        <f t="shared" si="50"/>
        <v>100867.28208919191</v>
      </c>
      <c r="BT31" s="8">
        <f t="shared" si="51"/>
        <v>-237366.26901067712</v>
      </c>
      <c r="BU31" s="8">
        <f t="shared" si="52"/>
        <v>-8156567.1776855784</v>
      </c>
      <c r="BV31" s="8"/>
      <c r="BW31" s="8">
        <f t="shared" si="53"/>
        <v>100867.28208919191</v>
      </c>
      <c r="BX31" s="8">
        <f t="shared" si="54"/>
        <v>-237366.26901067712</v>
      </c>
      <c r="BY31" s="8">
        <f t="shared" si="55"/>
        <v>-8156567.1776855784</v>
      </c>
      <c r="BZ31" s="8"/>
      <c r="CA31" s="8">
        <f t="shared" si="56"/>
        <v>100867.28208919191</v>
      </c>
      <c r="CB31" s="8">
        <f t="shared" si="57"/>
        <v>-237366.26901067712</v>
      </c>
      <c r="CC31" s="8">
        <f t="shared" si="58"/>
        <v>-8156567.1776855784</v>
      </c>
      <c r="CD31" s="8"/>
      <c r="CE31" s="8">
        <f t="shared" si="59"/>
        <v>100867.28208919191</v>
      </c>
      <c r="CF31" s="8">
        <f t="shared" si="60"/>
        <v>-237366.26901067712</v>
      </c>
      <c r="CG31" s="8">
        <f t="shared" si="61"/>
        <v>-8156567.1776855784</v>
      </c>
      <c r="CH31" s="8"/>
      <c r="CI31" s="8">
        <f t="shared" si="62"/>
        <v>100867.28208919191</v>
      </c>
      <c r="CJ31" s="8">
        <f t="shared" si="63"/>
        <v>-237366.26901067712</v>
      </c>
      <c r="CK31" s="8">
        <f t="shared" si="64"/>
        <v>-8156567.1776855784</v>
      </c>
      <c r="CL31" s="8"/>
      <c r="CM31" s="8">
        <f t="shared" si="65"/>
        <v>100867.28208919191</v>
      </c>
      <c r="CN31" s="8">
        <f t="shared" si="66"/>
        <v>-237366.26901067712</v>
      </c>
      <c r="CO31" s="8">
        <f t="shared" si="67"/>
        <v>-8156567.1776855784</v>
      </c>
      <c r="CP31" s="8"/>
      <c r="CQ31" s="8">
        <f t="shared" si="68"/>
        <v>100867.28208919191</v>
      </c>
      <c r="CR31" s="8">
        <f t="shared" si="69"/>
        <v>-237366.26901067712</v>
      </c>
      <c r="CS31" s="8">
        <f t="shared" si="70"/>
        <v>-8156567.1776855784</v>
      </c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</row>
    <row r="32" spans="1:108" s="10" customFormat="1" ht="15.75">
      <c r="A32" s="13"/>
      <c r="B32" s="28"/>
      <c r="C32" s="26"/>
      <c r="D32" s="48">
        <v>8</v>
      </c>
      <c r="E32" s="48">
        <f t="shared" si="1"/>
        <v>2016</v>
      </c>
      <c r="F32" s="40"/>
      <c r="G32" s="48">
        <f t="shared" si="2"/>
        <v>8</v>
      </c>
      <c r="H32" s="45">
        <f t="shared" si="3"/>
        <v>42583</v>
      </c>
      <c r="I32" s="40">
        <f t="shared" si="4"/>
        <v>557472.45006655739</v>
      </c>
      <c r="J32" s="40">
        <f t="shared" si="0"/>
        <v>65208.252481825228</v>
      </c>
      <c r="K32" s="40">
        <f t="shared" si="5"/>
        <v>31134.04</v>
      </c>
      <c r="L32" s="40">
        <f t="shared" si="6"/>
        <v>3113.4</v>
      </c>
      <c r="M32" s="40">
        <f t="shared" si="7"/>
        <v>99455.692481825216</v>
      </c>
      <c r="N32" s="40">
        <v>0</v>
      </c>
      <c r="O32" s="40">
        <f t="shared" si="8"/>
        <v>99455.692481825216</v>
      </c>
      <c r="P32" s="40">
        <f t="shared" si="9"/>
        <v>99455.692481825216</v>
      </c>
      <c r="Q32" s="27">
        <f t="shared" si="10"/>
        <v>-6491129.3700821921</v>
      </c>
      <c r="R32" s="8"/>
      <c r="S32" s="8">
        <f t="shared" si="11"/>
        <v>100867.28208919191</v>
      </c>
      <c r="T32" s="8">
        <f t="shared" si="12"/>
        <v>-14458.0869971392</v>
      </c>
      <c r="U32" s="8">
        <f t="shared" si="13"/>
        <v>-402122.21214360202</v>
      </c>
      <c r="V32" s="8"/>
      <c r="W32" s="8">
        <f t="shared" si="14"/>
        <v>100867.28208919191</v>
      </c>
      <c r="X32" s="8">
        <f t="shared" si="15"/>
        <v>-241406.16673705835</v>
      </c>
      <c r="Y32" s="8">
        <f t="shared" si="16"/>
        <v>-8297106.0623334451</v>
      </c>
      <c r="Z32" s="8"/>
      <c r="AA32" s="8">
        <f t="shared" si="17"/>
        <v>100867.28208919191</v>
      </c>
      <c r="AB32" s="8">
        <f t="shared" si="18"/>
        <v>-241406.16673705835</v>
      </c>
      <c r="AC32" s="8">
        <f t="shared" si="19"/>
        <v>-8297106.0623334451</v>
      </c>
      <c r="AD32" s="8"/>
      <c r="AE32" s="8">
        <f t="shared" si="20"/>
        <v>100867.28208919191</v>
      </c>
      <c r="AF32" s="8">
        <f t="shared" si="21"/>
        <v>-241406.16673705835</v>
      </c>
      <c r="AG32" s="8">
        <f t="shared" si="22"/>
        <v>-8297106.0623334451</v>
      </c>
      <c r="AH32" s="8"/>
      <c r="AI32" s="8">
        <f t="shared" si="23"/>
        <v>100867.28208919191</v>
      </c>
      <c r="AJ32" s="8">
        <f t="shared" si="24"/>
        <v>-241406.16673705835</v>
      </c>
      <c r="AK32" s="8">
        <f t="shared" si="25"/>
        <v>-8297106.0623334451</v>
      </c>
      <c r="AL32" s="8"/>
      <c r="AM32" s="8">
        <f t="shared" si="26"/>
        <v>100867.28208919191</v>
      </c>
      <c r="AN32" s="8">
        <f t="shared" si="27"/>
        <v>-241406.16673705835</v>
      </c>
      <c r="AO32" s="8">
        <f t="shared" si="28"/>
        <v>-8297106.0623334451</v>
      </c>
      <c r="AP32" s="8"/>
      <c r="AQ32" s="8">
        <f t="shared" si="29"/>
        <v>100867.28208919191</v>
      </c>
      <c r="AR32" s="8">
        <f t="shared" si="30"/>
        <v>-241406.16673705835</v>
      </c>
      <c r="AS32" s="8">
        <f t="shared" si="31"/>
        <v>-8297106.0623334451</v>
      </c>
      <c r="AT32" s="8"/>
      <c r="AU32" s="8">
        <f t="shared" si="32"/>
        <v>100867.28208919191</v>
      </c>
      <c r="AV32" s="8">
        <f t="shared" si="33"/>
        <v>-241406.16673705835</v>
      </c>
      <c r="AW32" s="8">
        <f t="shared" si="34"/>
        <v>-8297106.0623334451</v>
      </c>
      <c r="AX32" s="8"/>
      <c r="AY32" s="8">
        <f t="shared" si="35"/>
        <v>100867.28208919191</v>
      </c>
      <c r="AZ32" s="8">
        <f t="shared" si="36"/>
        <v>-241406.16673705835</v>
      </c>
      <c r="BA32" s="8">
        <f t="shared" si="37"/>
        <v>-8297106.0623334451</v>
      </c>
      <c r="BB32" s="8"/>
      <c r="BC32" s="8">
        <f t="shared" si="38"/>
        <v>100867.28208919191</v>
      </c>
      <c r="BD32" s="8">
        <f t="shared" si="39"/>
        <v>-241406.16673705835</v>
      </c>
      <c r="BE32" s="8">
        <f t="shared" si="40"/>
        <v>-8297106.0623334451</v>
      </c>
      <c r="BF32" s="8"/>
      <c r="BG32" s="8">
        <f t="shared" si="41"/>
        <v>100867.28208919191</v>
      </c>
      <c r="BH32" s="8">
        <f t="shared" si="42"/>
        <v>-241379.43333003073</v>
      </c>
      <c r="BI32" s="8">
        <f t="shared" si="43"/>
        <v>-8296600.4543336155</v>
      </c>
      <c r="BJ32" s="8"/>
      <c r="BK32" s="8">
        <f t="shared" si="44"/>
        <v>100867.28208919191</v>
      </c>
      <c r="BL32" s="8">
        <f t="shared" si="45"/>
        <v>-241406.16673705835</v>
      </c>
      <c r="BM32" s="8">
        <f t="shared" si="46"/>
        <v>-8297106.0623334451</v>
      </c>
      <c r="BN32" s="8"/>
      <c r="BO32" s="8">
        <f t="shared" si="47"/>
        <v>100867.28208919191</v>
      </c>
      <c r="BP32" s="8">
        <f t="shared" si="48"/>
        <v>-241406.16673705835</v>
      </c>
      <c r="BQ32" s="8">
        <f t="shared" si="49"/>
        <v>-8297106.0623334451</v>
      </c>
      <c r="BR32" s="8"/>
      <c r="BS32" s="8">
        <f t="shared" si="50"/>
        <v>100867.28208919191</v>
      </c>
      <c r="BT32" s="8">
        <f t="shared" si="51"/>
        <v>-241406.16673705835</v>
      </c>
      <c r="BU32" s="8">
        <f t="shared" si="52"/>
        <v>-8297106.0623334451</v>
      </c>
      <c r="BV32" s="8"/>
      <c r="BW32" s="8">
        <f t="shared" si="53"/>
        <v>100867.28208919191</v>
      </c>
      <c r="BX32" s="8">
        <f t="shared" si="54"/>
        <v>-241406.16673705835</v>
      </c>
      <c r="BY32" s="8">
        <f t="shared" si="55"/>
        <v>-8297106.0623334451</v>
      </c>
      <c r="BZ32" s="8"/>
      <c r="CA32" s="8">
        <f t="shared" si="56"/>
        <v>100867.28208919191</v>
      </c>
      <c r="CB32" s="8">
        <f t="shared" si="57"/>
        <v>-241406.16673705835</v>
      </c>
      <c r="CC32" s="8">
        <f t="shared" si="58"/>
        <v>-8297106.0623334451</v>
      </c>
      <c r="CD32" s="8"/>
      <c r="CE32" s="8">
        <f t="shared" si="59"/>
        <v>100867.28208919191</v>
      </c>
      <c r="CF32" s="8">
        <f t="shared" si="60"/>
        <v>-241406.16673705835</v>
      </c>
      <c r="CG32" s="8">
        <f t="shared" si="61"/>
        <v>-8297106.0623334451</v>
      </c>
      <c r="CH32" s="8"/>
      <c r="CI32" s="8">
        <f t="shared" si="62"/>
        <v>100867.28208919191</v>
      </c>
      <c r="CJ32" s="8">
        <f t="shared" si="63"/>
        <v>-241406.16673705835</v>
      </c>
      <c r="CK32" s="8">
        <f t="shared" si="64"/>
        <v>-8297106.0623334451</v>
      </c>
      <c r="CL32" s="8"/>
      <c r="CM32" s="8">
        <f t="shared" si="65"/>
        <v>100867.28208919191</v>
      </c>
      <c r="CN32" s="8">
        <f t="shared" si="66"/>
        <v>-241406.16673705835</v>
      </c>
      <c r="CO32" s="8">
        <f t="shared" si="67"/>
        <v>-8297106.0623334451</v>
      </c>
      <c r="CP32" s="8"/>
      <c r="CQ32" s="8">
        <f t="shared" si="68"/>
        <v>100867.28208919191</v>
      </c>
      <c r="CR32" s="8">
        <f t="shared" si="69"/>
        <v>-241406.16673705835</v>
      </c>
      <c r="CS32" s="8">
        <f t="shared" si="70"/>
        <v>-8297106.0623334451</v>
      </c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</row>
    <row r="33" spans="1:108" s="10" customFormat="1" ht="15.75">
      <c r="A33" s="13"/>
      <c r="B33" s="28"/>
      <c r="C33" s="26"/>
      <c r="D33" s="48">
        <v>8</v>
      </c>
      <c r="E33" s="48">
        <f t="shared" si="1"/>
        <v>2017</v>
      </c>
      <c r="F33" s="40"/>
      <c r="G33" s="48">
        <f t="shared" si="2"/>
        <v>9</v>
      </c>
      <c r="H33" s="45">
        <f t="shared" si="3"/>
        <v>42948</v>
      </c>
      <c r="I33" s="40">
        <f t="shared" si="4"/>
        <v>489003.78496064089</v>
      </c>
      <c r="J33" s="40">
        <f t="shared" si="0"/>
        <v>68468.665105916487</v>
      </c>
      <c r="K33" s="40">
        <f t="shared" si="5"/>
        <v>27873.62</v>
      </c>
      <c r="L33" s="40">
        <f t="shared" si="6"/>
        <v>2787.36</v>
      </c>
      <c r="M33" s="40">
        <f t="shared" si="7"/>
        <v>99129.645105916483</v>
      </c>
      <c r="N33" s="40">
        <v>0</v>
      </c>
      <c r="O33" s="40">
        <f t="shared" si="8"/>
        <v>99129.645105916483</v>
      </c>
      <c r="P33" s="40">
        <f t="shared" si="9"/>
        <v>99129.645105916483</v>
      </c>
      <c r="Q33" s="27">
        <f t="shared" si="10"/>
        <v>-218850.38151940351</v>
      </c>
      <c r="R33" s="8"/>
      <c r="S33" s="8">
        <f t="shared" si="11"/>
        <v>100867.28208919191</v>
      </c>
      <c r="T33" s="8">
        <f t="shared" si="12"/>
        <v>-11900.806868389902</v>
      </c>
      <c r="U33" s="8">
        <f t="shared" si="13"/>
        <v>-313155.73692280002</v>
      </c>
      <c r="V33" s="8"/>
      <c r="W33" s="8">
        <f t="shared" si="14"/>
        <v>100867.28208919191</v>
      </c>
      <c r="X33" s="8">
        <f t="shared" si="15"/>
        <v>-245565.63145809431</v>
      </c>
      <c r="Y33" s="8">
        <f t="shared" si="16"/>
        <v>-8441804.4117023461</v>
      </c>
      <c r="Z33" s="8"/>
      <c r="AA33" s="8">
        <f t="shared" si="17"/>
        <v>100867.28208919191</v>
      </c>
      <c r="AB33" s="8">
        <f t="shared" si="18"/>
        <v>-245565.63145809431</v>
      </c>
      <c r="AC33" s="8">
        <f t="shared" si="19"/>
        <v>-8441804.4117023461</v>
      </c>
      <c r="AD33" s="8"/>
      <c r="AE33" s="8">
        <f t="shared" si="20"/>
        <v>100867.28208919191</v>
      </c>
      <c r="AF33" s="8">
        <f t="shared" si="21"/>
        <v>-245565.63145809431</v>
      </c>
      <c r="AG33" s="8">
        <f t="shared" si="22"/>
        <v>-8441804.4117023461</v>
      </c>
      <c r="AH33" s="8"/>
      <c r="AI33" s="8">
        <f t="shared" si="23"/>
        <v>100867.28208919191</v>
      </c>
      <c r="AJ33" s="8">
        <f t="shared" si="24"/>
        <v>-245565.63145809431</v>
      </c>
      <c r="AK33" s="8">
        <f t="shared" si="25"/>
        <v>-8441804.4117023461</v>
      </c>
      <c r="AL33" s="8"/>
      <c r="AM33" s="8">
        <f t="shared" si="26"/>
        <v>100867.28208919191</v>
      </c>
      <c r="AN33" s="8">
        <f t="shared" si="27"/>
        <v>-245565.63145809431</v>
      </c>
      <c r="AO33" s="8">
        <f t="shared" si="28"/>
        <v>-8441804.4117023461</v>
      </c>
      <c r="AP33" s="8"/>
      <c r="AQ33" s="8">
        <f t="shared" si="29"/>
        <v>100867.28208919191</v>
      </c>
      <c r="AR33" s="8">
        <f t="shared" si="30"/>
        <v>-245565.63145809431</v>
      </c>
      <c r="AS33" s="8">
        <f t="shared" si="31"/>
        <v>-8441804.4117023461</v>
      </c>
      <c r="AT33" s="8"/>
      <c r="AU33" s="8">
        <f t="shared" si="32"/>
        <v>100867.28208919191</v>
      </c>
      <c r="AV33" s="8">
        <f t="shared" si="33"/>
        <v>-245565.63145809431</v>
      </c>
      <c r="AW33" s="8">
        <f t="shared" si="34"/>
        <v>-8441804.4117023461</v>
      </c>
      <c r="AX33" s="8"/>
      <c r="AY33" s="8">
        <f t="shared" si="35"/>
        <v>100867.28208919191</v>
      </c>
      <c r="AZ33" s="8">
        <f t="shared" si="36"/>
        <v>-245565.63145809431</v>
      </c>
      <c r="BA33" s="8">
        <f t="shared" si="37"/>
        <v>-8441804.4117023461</v>
      </c>
      <c r="BB33" s="8"/>
      <c r="BC33" s="8">
        <f t="shared" si="38"/>
        <v>100867.28208919191</v>
      </c>
      <c r="BD33" s="8">
        <f t="shared" si="39"/>
        <v>-245565.63145809431</v>
      </c>
      <c r="BE33" s="8">
        <f t="shared" si="40"/>
        <v>-8441804.4117023461</v>
      </c>
      <c r="BF33" s="8"/>
      <c r="BG33" s="8">
        <f t="shared" si="41"/>
        <v>100867.28208919191</v>
      </c>
      <c r="BH33" s="8">
        <f t="shared" si="42"/>
        <v>-245537.89044600335</v>
      </c>
      <c r="BI33" s="8">
        <f t="shared" si="43"/>
        <v>-8441271.0626904257</v>
      </c>
      <c r="BJ33" s="8"/>
      <c r="BK33" s="8">
        <f t="shared" si="44"/>
        <v>100867.28208919191</v>
      </c>
      <c r="BL33" s="8">
        <f t="shared" si="45"/>
        <v>-245565.63145809431</v>
      </c>
      <c r="BM33" s="8">
        <f t="shared" si="46"/>
        <v>-8441804.4117023461</v>
      </c>
      <c r="BN33" s="8"/>
      <c r="BO33" s="8">
        <f t="shared" si="47"/>
        <v>100867.28208919191</v>
      </c>
      <c r="BP33" s="8">
        <f t="shared" si="48"/>
        <v>-245565.63145809431</v>
      </c>
      <c r="BQ33" s="8">
        <f t="shared" si="49"/>
        <v>-8441804.4117023461</v>
      </c>
      <c r="BR33" s="8"/>
      <c r="BS33" s="8">
        <f t="shared" si="50"/>
        <v>100867.28208919191</v>
      </c>
      <c r="BT33" s="8">
        <f t="shared" si="51"/>
        <v>-245565.63145809431</v>
      </c>
      <c r="BU33" s="8">
        <f t="shared" si="52"/>
        <v>-8441804.4117023461</v>
      </c>
      <c r="BV33" s="8"/>
      <c r="BW33" s="8">
        <f t="shared" si="53"/>
        <v>100867.28208919191</v>
      </c>
      <c r="BX33" s="8">
        <f t="shared" si="54"/>
        <v>-245565.63145809431</v>
      </c>
      <c r="BY33" s="8">
        <f t="shared" si="55"/>
        <v>-8441804.4117023461</v>
      </c>
      <c r="BZ33" s="8"/>
      <c r="CA33" s="8">
        <f t="shared" si="56"/>
        <v>100867.28208919191</v>
      </c>
      <c r="CB33" s="8">
        <f t="shared" si="57"/>
        <v>-245565.63145809431</v>
      </c>
      <c r="CC33" s="8">
        <f t="shared" si="58"/>
        <v>-8441804.4117023461</v>
      </c>
      <c r="CD33" s="8"/>
      <c r="CE33" s="8">
        <f t="shared" si="59"/>
        <v>100867.28208919191</v>
      </c>
      <c r="CF33" s="8">
        <f t="shared" si="60"/>
        <v>-245565.63145809431</v>
      </c>
      <c r="CG33" s="8">
        <f t="shared" si="61"/>
        <v>-8441804.4117023461</v>
      </c>
      <c r="CH33" s="8"/>
      <c r="CI33" s="8">
        <f t="shared" si="62"/>
        <v>100867.28208919191</v>
      </c>
      <c r="CJ33" s="8">
        <f t="shared" si="63"/>
        <v>-245565.63145809431</v>
      </c>
      <c r="CK33" s="8">
        <f t="shared" si="64"/>
        <v>-8441804.4117023461</v>
      </c>
      <c r="CL33" s="8"/>
      <c r="CM33" s="8">
        <f t="shared" si="65"/>
        <v>100867.28208919191</v>
      </c>
      <c r="CN33" s="8">
        <f t="shared" si="66"/>
        <v>-245565.63145809431</v>
      </c>
      <c r="CO33" s="8">
        <f t="shared" si="67"/>
        <v>-8441804.4117023461</v>
      </c>
      <c r="CP33" s="8"/>
      <c r="CQ33" s="8">
        <f t="shared" si="68"/>
        <v>100867.28208919191</v>
      </c>
      <c r="CR33" s="8">
        <f t="shared" si="69"/>
        <v>-245565.63145809431</v>
      </c>
      <c r="CS33" s="8">
        <f t="shared" si="70"/>
        <v>-8441804.4117023461</v>
      </c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</row>
    <row r="34" spans="1:108" s="10" customFormat="1" ht="15.75">
      <c r="A34" s="13"/>
      <c r="B34" s="28"/>
      <c r="C34" s="26"/>
      <c r="D34" s="48">
        <v>8</v>
      </c>
      <c r="E34" s="48">
        <f t="shared" si="1"/>
        <v>2018</v>
      </c>
      <c r="F34" s="40"/>
      <c r="G34" s="48">
        <f t="shared" si="2"/>
        <v>10</v>
      </c>
      <c r="H34" s="45">
        <f t="shared" si="3"/>
        <v>43313</v>
      </c>
      <c r="I34" s="40">
        <f t="shared" si="4"/>
        <v>417111.68659942853</v>
      </c>
      <c r="J34" s="40">
        <f t="shared" si="0"/>
        <v>71892.098361212324</v>
      </c>
      <c r="K34" s="40">
        <f t="shared" si="5"/>
        <v>24450.19</v>
      </c>
      <c r="L34" s="40">
        <f t="shared" si="6"/>
        <v>2445.02</v>
      </c>
      <c r="M34" s="40">
        <f t="shared" si="7"/>
        <v>98787.30836121233</v>
      </c>
      <c r="N34" s="40">
        <v>0</v>
      </c>
      <c r="O34" s="40">
        <f t="shared" si="8"/>
        <v>98787.30836121233</v>
      </c>
      <c r="P34" s="40">
        <f t="shared" si="9"/>
        <v>98787.30836121233</v>
      </c>
      <c r="Q34" s="27">
        <f t="shared" si="10"/>
        <v>-222335.07220577614</v>
      </c>
      <c r="R34" s="8"/>
      <c r="S34" s="8">
        <f t="shared" si="11"/>
        <v>100867.28208919191</v>
      </c>
      <c r="T34" s="8">
        <f t="shared" si="12"/>
        <v>-9267.8440342302656</v>
      </c>
      <c r="U34" s="8">
        <f t="shared" si="13"/>
        <v>-221556.2988678384</v>
      </c>
      <c r="V34" s="8"/>
      <c r="W34" s="8">
        <f t="shared" si="14"/>
        <v>100867.28208919191</v>
      </c>
      <c r="X34" s="8">
        <f t="shared" si="15"/>
        <v>-249848.20194312496</v>
      </c>
      <c r="Y34" s="8">
        <f t="shared" si="16"/>
        <v>-8590785.3315562792</v>
      </c>
      <c r="Z34" s="8"/>
      <c r="AA34" s="8">
        <f t="shared" si="17"/>
        <v>100867.28208919191</v>
      </c>
      <c r="AB34" s="8">
        <f t="shared" si="18"/>
        <v>-249848.20194312496</v>
      </c>
      <c r="AC34" s="8">
        <f t="shared" si="19"/>
        <v>-8590785.3315562792</v>
      </c>
      <c r="AD34" s="8"/>
      <c r="AE34" s="8">
        <f t="shared" si="20"/>
        <v>100867.28208919191</v>
      </c>
      <c r="AF34" s="8">
        <f t="shared" si="21"/>
        <v>-249848.20194312496</v>
      </c>
      <c r="AG34" s="8">
        <f t="shared" si="22"/>
        <v>-8590785.3315562792</v>
      </c>
      <c r="AH34" s="8"/>
      <c r="AI34" s="8">
        <f t="shared" si="23"/>
        <v>100867.28208919191</v>
      </c>
      <c r="AJ34" s="8">
        <f t="shared" si="24"/>
        <v>-249848.20194312496</v>
      </c>
      <c r="AK34" s="8">
        <f t="shared" si="25"/>
        <v>-8590785.3315562792</v>
      </c>
      <c r="AL34" s="8"/>
      <c r="AM34" s="8">
        <f t="shared" si="26"/>
        <v>100867.28208919191</v>
      </c>
      <c r="AN34" s="8">
        <f t="shared" si="27"/>
        <v>-249848.20194312496</v>
      </c>
      <c r="AO34" s="8">
        <f t="shared" si="28"/>
        <v>-8590785.3315562792</v>
      </c>
      <c r="AP34" s="8"/>
      <c r="AQ34" s="8">
        <f t="shared" si="29"/>
        <v>100867.28208919191</v>
      </c>
      <c r="AR34" s="8">
        <f t="shared" si="30"/>
        <v>-249848.20194312496</v>
      </c>
      <c r="AS34" s="8">
        <f t="shared" si="31"/>
        <v>-8590785.3315562792</v>
      </c>
      <c r="AT34" s="8"/>
      <c r="AU34" s="8">
        <f t="shared" si="32"/>
        <v>100867.28208919191</v>
      </c>
      <c r="AV34" s="8">
        <f t="shared" si="33"/>
        <v>-249848.20194312496</v>
      </c>
      <c r="AW34" s="8">
        <f t="shared" si="34"/>
        <v>-8590785.3315562792</v>
      </c>
      <c r="AX34" s="8"/>
      <c r="AY34" s="8">
        <f t="shared" si="35"/>
        <v>100867.28208919191</v>
      </c>
      <c r="AZ34" s="8">
        <f t="shared" si="36"/>
        <v>-249848.20194312496</v>
      </c>
      <c r="BA34" s="8">
        <f t="shared" si="37"/>
        <v>-8590785.3315562792</v>
      </c>
      <c r="BB34" s="8"/>
      <c r="BC34" s="8">
        <f t="shared" si="38"/>
        <v>100867.28208919191</v>
      </c>
      <c r="BD34" s="8">
        <f t="shared" si="39"/>
        <v>-249848.20194312496</v>
      </c>
      <c r="BE34" s="8">
        <f t="shared" si="40"/>
        <v>-8590785.3315562792</v>
      </c>
      <c r="BF34" s="8"/>
      <c r="BG34" s="8">
        <f t="shared" si="41"/>
        <v>100867.28208919191</v>
      </c>
      <c r="BH34" s="8">
        <f t="shared" si="42"/>
        <v>-249819.41710032313</v>
      </c>
      <c r="BI34" s="8">
        <f t="shared" si="43"/>
        <v>-8590223.1977015566</v>
      </c>
      <c r="BJ34" s="8"/>
      <c r="BK34" s="8">
        <f t="shared" si="44"/>
        <v>100867.28208919191</v>
      </c>
      <c r="BL34" s="8">
        <f t="shared" si="45"/>
        <v>-249848.20194312496</v>
      </c>
      <c r="BM34" s="8">
        <f t="shared" si="46"/>
        <v>-8590785.3315562792</v>
      </c>
      <c r="BN34" s="8"/>
      <c r="BO34" s="8">
        <f t="shared" si="47"/>
        <v>100867.28208919191</v>
      </c>
      <c r="BP34" s="8">
        <f t="shared" si="48"/>
        <v>-249848.20194312496</v>
      </c>
      <c r="BQ34" s="8">
        <f t="shared" si="49"/>
        <v>-8590785.3315562792</v>
      </c>
      <c r="BR34" s="8"/>
      <c r="BS34" s="8">
        <f t="shared" si="50"/>
        <v>100867.28208919191</v>
      </c>
      <c r="BT34" s="8">
        <f t="shared" si="51"/>
        <v>-249848.20194312496</v>
      </c>
      <c r="BU34" s="8">
        <f t="shared" si="52"/>
        <v>-8590785.3315562792</v>
      </c>
      <c r="BV34" s="8"/>
      <c r="BW34" s="8">
        <f t="shared" si="53"/>
        <v>100867.28208919191</v>
      </c>
      <c r="BX34" s="8">
        <f t="shared" si="54"/>
        <v>-249848.20194312496</v>
      </c>
      <c r="BY34" s="8">
        <f t="shared" si="55"/>
        <v>-8590785.3315562792</v>
      </c>
      <c r="BZ34" s="8"/>
      <c r="CA34" s="8">
        <f t="shared" si="56"/>
        <v>100867.28208919191</v>
      </c>
      <c r="CB34" s="8">
        <f t="shared" si="57"/>
        <v>-249848.20194312496</v>
      </c>
      <c r="CC34" s="8">
        <f t="shared" si="58"/>
        <v>-8590785.3315562792</v>
      </c>
      <c r="CD34" s="8"/>
      <c r="CE34" s="8">
        <f t="shared" si="59"/>
        <v>100867.28208919191</v>
      </c>
      <c r="CF34" s="8">
        <f t="shared" si="60"/>
        <v>-249848.20194312496</v>
      </c>
      <c r="CG34" s="8">
        <f t="shared" si="61"/>
        <v>-8590785.3315562792</v>
      </c>
      <c r="CH34" s="8"/>
      <c r="CI34" s="8">
        <f t="shared" si="62"/>
        <v>100867.28208919191</v>
      </c>
      <c r="CJ34" s="8">
        <f t="shared" si="63"/>
        <v>-249848.20194312496</v>
      </c>
      <c r="CK34" s="8">
        <f t="shared" si="64"/>
        <v>-8590785.3315562792</v>
      </c>
      <c r="CL34" s="8"/>
      <c r="CM34" s="8">
        <f t="shared" si="65"/>
        <v>100867.28208919191</v>
      </c>
      <c r="CN34" s="8">
        <f t="shared" si="66"/>
        <v>-249848.20194312496</v>
      </c>
      <c r="CO34" s="8">
        <f t="shared" si="67"/>
        <v>-8590785.3315562792</v>
      </c>
      <c r="CP34" s="8"/>
      <c r="CQ34" s="8">
        <f t="shared" si="68"/>
        <v>100867.28208919191</v>
      </c>
      <c r="CR34" s="8">
        <f t="shared" si="69"/>
        <v>-249848.20194312496</v>
      </c>
      <c r="CS34" s="8">
        <f t="shared" si="70"/>
        <v>-8590785.3315562792</v>
      </c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</row>
    <row r="35" spans="1:108" s="10" customFormat="1" ht="15.75">
      <c r="A35" s="13"/>
      <c r="B35" s="28"/>
      <c r="C35" s="26"/>
      <c r="D35" s="48">
        <v>8</v>
      </c>
      <c r="E35" s="48">
        <f t="shared" ref="E35:E44" si="71">E34+1</f>
        <v>2019</v>
      </c>
      <c r="F35" s="40"/>
      <c r="G35" s="48">
        <f t="shared" ref="G35:G44" si="72">IF(H35&lt;$I$17,0,G34+1)</f>
        <v>11</v>
      </c>
      <c r="H35" s="45">
        <f t="shared" ref="H35:H44" si="73">DATE(E35,D35,1)</f>
        <v>43678</v>
      </c>
      <c r="I35" s="40">
        <f t="shared" ref="I35:I44" si="74">I34-J35</f>
        <v>341624.98332015559</v>
      </c>
      <c r="J35" s="40">
        <f t="shared" si="0"/>
        <v>75486.70327927293</v>
      </c>
      <c r="K35" s="40">
        <f t="shared" ref="K35:K44" si="75">ROUND(+I34*$P$12,2)</f>
        <v>20855.580000000002</v>
      </c>
      <c r="L35" s="40">
        <f t="shared" ref="L35:L44" si="76">ROUND(+I34*$P$15,2)</f>
        <v>2085.56</v>
      </c>
      <c r="M35" s="40">
        <f t="shared" ref="M35:M44" si="77">SUM(J35:L35)</f>
        <v>98427.843279272929</v>
      </c>
      <c r="N35" s="40">
        <v>0</v>
      </c>
      <c r="O35" s="40">
        <f t="shared" ref="O35:O44" si="78">M35-N35</f>
        <v>98427.843279272929</v>
      </c>
      <c r="P35" s="40">
        <f t="shared" si="9"/>
        <v>98427.843279272929</v>
      </c>
      <c r="Q35" s="27">
        <f t="shared" ref="Q35:Q44" si="79">AB28</f>
        <v>-225930.09851467327</v>
      </c>
      <c r="R35" s="8"/>
      <c r="S35" s="8">
        <f t="shared" si="11"/>
        <v>100867.28208919191</v>
      </c>
      <c r="T35" s="8">
        <f t="shared" ref="T35:T44" si="80">U34*$T$20/2</f>
        <v>-6556.9586649936773</v>
      </c>
      <c r="U35" s="8">
        <f t="shared" ref="U35:U44" si="81">U34+T35+S35</f>
        <v>-127245.97544364016</v>
      </c>
      <c r="V35" s="8"/>
      <c r="W35" s="8">
        <f t="shared" si="14"/>
        <v>100867.28208919191</v>
      </c>
      <c r="X35" s="8">
        <f t="shared" ref="X35:X44" si="82">Y34*$X$20/2</f>
        <v>-254257.5216968187</v>
      </c>
      <c r="Y35" s="8">
        <f t="shared" ref="Y35:Y44" si="83">Y34+X35+W35</f>
        <v>-8744175.5711639058</v>
      </c>
      <c r="Z35" s="8"/>
      <c r="AA35" s="8">
        <f t="shared" si="17"/>
        <v>100867.28208919191</v>
      </c>
      <c r="AB35" s="8">
        <f t="shared" ref="AB35:AB44" si="84">AC34*$AB$20/2</f>
        <v>-254257.5216968187</v>
      </c>
      <c r="AC35" s="8">
        <f t="shared" ref="AC35:AC44" si="85">AC34+AB35+AA35</f>
        <v>-8744175.5711639058</v>
      </c>
      <c r="AD35" s="8"/>
      <c r="AE35" s="8">
        <f t="shared" si="20"/>
        <v>100867.28208919191</v>
      </c>
      <c r="AF35" s="8">
        <f t="shared" ref="AF35:AF44" si="86">AG34*$AF$20/2</f>
        <v>-254257.5216968187</v>
      </c>
      <c r="AG35" s="8">
        <f t="shared" ref="AG35:AG44" si="87">AG34+AF35+AE35</f>
        <v>-8744175.5711639058</v>
      </c>
      <c r="AH35" s="8"/>
      <c r="AI35" s="8">
        <f t="shared" si="23"/>
        <v>100867.28208919191</v>
      </c>
      <c r="AJ35" s="8">
        <f t="shared" ref="AJ35:AJ44" si="88">AK34*$AJ$20/2</f>
        <v>-254257.5216968187</v>
      </c>
      <c r="AK35" s="8">
        <f t="shared" ref="AK35:AK44" si="89">AK34+AJ35+AI35</f>
        <v>-8744175.5711639058</v>
      </c>
      <c r="AL35" s="8"/>
      <c r="AM35" s="8">
        <f t="shared" si="26"/>
        <v>100867.28208919191</v>
      </c>
      <c r="AN35" s="8">
        <f t="shared" ref="AN35:AN44" si="90">AO34*$AJ$20/2</f>
        <v>-254257.5216968187</v>
      </c>
      <c r="AO35" s="8">
        <f t="shared" ref="AO35:AO44" si="91">AO34+AN35+AM35</f>
        <v>-8744175.5711639058</v>
      </c>
      <c r="AP35" s="8"/>
      <c r="AQ35" s="8">
        <f t="shared" si="29"/>
        <v>100867.28208919191</v>
      </c>
      <c r="AR35" s="8">
        <f t="shared" ref="AR35:AR44" si="92">AS34*$AB$20/2</f>
        <v>-254257.5216968187</v>
      </c>
      <c r="AS35" s="8">
        <f t="shared" ref="AS35:AS44" si="93">AS34+AR35+AQ35</f>
        <v>-8744175.5711639058</v>
      </c>
      <c r="AT35" s="8"/>
      <c r="AU35" s="8">
        <f t="shared" si="32"/>
        <v>100867.28208919191</v>
      </c>
      <c r="AV35" s="8">
        <f t="shared" ref="AV35:AV44" si="94">AW34*$AF$20/2</f>
        <v>-254257.5216968187</v>
      </c>
      <c r="AW35" s="8">
        <f t="shared" ref="AW35:AW44" si="95">AW34+AV35+AU35</f>
        <v>-8744175.5711639058</v>
      </c>
      <c r="AX35" s="8"/>
      <c r="AY35" s="8">
        <f t="shared" si="35"/>
        <v>100867.28208919191</v>
      </c>
      <c r="AZ35" s="8">
        <f t="shared" ref="AZ35:AZ44" si="96">BA34*$AJ$20/2</f>
        <v>-254257.5216968187</v>
      </c>
      <c r="BA35" s="8">
        <f t="shared" ref="BA35:BA44" si="97">BA34+AZ35+AY35</f>
        <v>-8744175.5711639058</v>
      </c>
      <c r="BB35" s="8"/>
      <c r="BC35" s="8">
        <f t="shared" si="38"/>
        <v>100867.28208919191</v>
      </c>
      <c r="BD35" s="8">
        <f t="shared" ref="BD35:BD44" si="98">BE34*$AJ$20/2</f>
        <v>-254257.5216968187</v>
      </c>
      <c r="BE35" s="8">
        <f t="shared" ref="BE35:BE44" si="99">BE34+BD35+BC35</f>
        <v>-8744175.5711639058</v>
      </c>
      <c r="BF35" s="8"/>
      <c r="BG35" s="8">
        <f t="shared" si="41"/>
        <v>100867.28208919191</v>
      </c>
      <c r="BH35" s="8">
        <f t="shared" ref="BH35:BH44" si="100">BI34*$T$20/2</f>
        <v>-254227.65553597757</v>
      </c>
      <c r="BI35" s="8">
        <f t="shared" ref="BI35:BI44" si="101">BI34+BH35+BG35</f>
        <v>-8743583.5711483415</v>
      </c>
      <c r="BJ35" s="8"/>
      <c r="BK35" s="8">
        <f t="shared" si="44"/>
        <v>100867.28208919191</v>
      </c>
      <c r="BL35" s="8">
        <f t="shared" ref="BL35:BL44" si="102">BM34*$X$20/2</f>
        <v>-254257.5216968187</v>
      </c>
      <c r="BM35" s="8">
        <f t="shared" ref="BM35:BM44" si="103">BM34+BL35+BK35</f>
        <v>-8744175.5711639058</v>
      </c>
      <c r="BN35" s="8"/>
      <c r="BO35" s="8">
        <f t="shared" si="47"/>
        <v>100867.28208919191</v>
      </c>
      <c r="BP35" s="8">
        <f t="shared" ref="BP35:BP44" si="104">BQ34*$AB$20/2</f>
        <v>-254257.5216968187</v>
      </c>
      <c r="BQ35" s="8">
        <f t="shared" ref="BQ35:BQ44" si="105">BQ34+BP35+BO35</f>
        <v>-8744175.5711639058</v>
      </c>
      <c r="BR35" s="8"/>
      <c r="BS35" s="8">
        <f t="shared" si="50"/>
        <v>100867.28208919191</v>
      </c>
      <c r="BT35" s="8">
        <f t="shared" ref="BT35:BT44" si="106">BU34*$AF$20/2</f>
        <v>-254257.5216968187</v>
      </c>
      <c r="BU35" s="8">
        <f t="shared" ref="BU35:BU44" si="107">BU34+BT35+BS35</f>
        <v>-8744175.5711639058</v>
      </c>
      <c r="BV35" s="8"/>
      <c r="BW35" s="8">
        <f t="shared" si="53"/>
        <v>100867.28208919191</v>
      </c>
      <c r="BX35" s="8">
        <f t="shared" ref="BX35:BX44" si="108">BY34*$AJ$20/2</f>
        <v>-254257.5216968187</v>
      </c>
      <c r="BY35" s="8">
        <f t="shared" ref="BY35:BY44" si="109">BY34+BX35+BW35</f>
        <v>-8744175.5711639058</v>
      </c>
      <c r="BZ35" s="8"/>
      <c r="CA35" s="8">
        <f t="shared" si="56"/>
        <v>100867.28208919191</v>
      </c>
      <c r="CB35" s="8">
        <f t="shared" ref="CB35:CB44" si="110">CC34*$AJ$20/2</f>
        <v>-254257.5216968187</v>
      </c>
      <c r="CC35" s="8">
        <f t="shared" ref="CC35:CC44" si="111">CC34+CB35+CA35</f>
        <v>-8744175.5711639058</v>
      </c>
      <c r="CD35" s="8"/>
      <c r="CE35" s="8">
        <f t="shared" si="59"/>
        <v>100867.28208919191</v>
      </c>
      <c r="CF35" s="8">
        <f t="shared" ref="CF35:CF44" si="112">CG34*$AB$20/2</f>
        <v>-254257.5216968187</v>
      </c>
      <c r="CG35" s="8">
        <f t="shared" ref="CG35:CG44" si="113">CG34+CF35+CE35</f>
        <v>-8744175.5711639058</v>
      </c>
      <c r="CH35" s="8"/>
      <c r="CI35" s="8">
        <f t="shared" si="62"/>
        <v>100867.28208919191</v>
      </c>
      <c r="CJ35" s="8">
        <f t="shared" ref="CJ35:CJ44" si="114">CK34*$AF$20/2</f>
        <v>-254257.5216968187</v>
      </c>
      <c r="CK35" s="8">
        <f t="shared" ref="CK35:CK44" si="115">CK34+CJ35+CI35</f>
        <v>-8744175.5711639058</v>
      </c>
      <c r="CL35" s="8"/>
      <c r="CM35" s="8">
        <f t="shared" si="65"/>
        <v>100867.28208919191</v>
      </c>
      <c r="CN35" s="8">
        <f t="shared" ref="CN35:CN44" si="116">CO34*$AJ$20/2</f>
        <v>-254257.5216968187</v>
      </c>
      <c r="CO35" s="8">
        <f t="shared" ref="CO35:CO44" si="117">CO34+CN35+CM35</f>
        <v>-8744175.5711639058</v>
      </c>
      <c r="CP35" s="8"/>
      <c r="CQ35" s="8">
        <f t="shared" si="68"/>
        <v>100867.28208919191</v>
      </c>
      <c r="CR35" s="8">
        <f t="shared" ref="CR35:CR44" si="118">CS34*$AJ$20/2</f>
        <v>-254257.5216968187</v>
      </c>
      <c r="CS35" s="8">
        <f t="shared" ref="CS35:CS44" si="119">CS34+CR35+CQ35</f>
        <v>-8744175.5711639058</v>
      </c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</row>
    <row r="36" spans="1:108" s="10" customFormat="1" ht="15.75">
      <c r="A36" s="13"/>
      <c r="B36" s="28"/>
      <c r="C36" s="26"/>
      <c r="D36" s="48">
        <v>8</v>
      </c>
      <c r="E36" s="48">
        <f t="shared" si="71"/>
        <v>2020</v>
      </c>
      <c r="F36" s="40"/>
      <c r="G36" s="48">
        <f t="shared" si="72"/>
        <v>12</v>
      </c>
      <c r="H36" s="45">
        <f t="shared" si="73"/>
        <v>44044</v>
      </c>
      <c r="I36" s="40">
        <f t="shared" si="74"/>
        <v>262363.94487691903</v>
      </c>
      <c r="J36" s="40">
        <f t="shared" si="0"/>
        <v>79261.038443236583</v>
      </c>
      <c r="K36" s="40">
        <f t="shared" si="75"/>
        <v>17081.25</v>
      </c>
      <c r="L36" s="40">
        <f t="shared" si="76"/>
        <v>1708.12</v>
      </c>
      <c r="M36" s="40">
        <f t="shared" si="77"/>
        <v>98050.408443236578</v>
      </c>
      <c r="N36" s="40">
        <v>0</v>
      </c>
      <c r="O36" s="40">
        <f t="shared" si="78"/>
        <v>98050.408443236578</v>
      </c>
      <c r="P36" s="40">
        <f t="shared" si="9"/>
        <v>98050.408443236578</v>
      </c>
      <c r="Q36" s="27">
        <f t="shared" si="79"/>
        <v>-229631.52516352269</v>
      </c>
      <c r="R36" s="8"/>
      <c r="S36" s="8">
        <f t="shared" si="11"/>
        <v>100867.28208919191</v>
      </c>
      <c r="T36" s="8">
        <f t="shared" si="80"/>
        <v>-3765.8446432545302</v>
      </c>
      <c r="U36" s="8">
        <f t="shared" si="81"/>
        <v>-30144.537997702777</v>
      </c>
      <c r="V36" s="8"/>
      <c r="W36" s="8">
        <f t="shared" si="14"/>
        <v>100867.28208919191</v>
      </c>
      <c r="X36" s="8">
        <f t="shared" si="82"/>
        <v>-258797.3420589754</v>
      </c>
      <c r="Y36" s="8">
        <f t="shared" si="83"/>
        <v>-8902105.6311336886</v>
      </c>
      <c r="Z36" s="8"/>
      <c r="AA36" s="8">
        <f t="shared" si="17"/>
        <v>100867.28208919191</v>
      </c>
      <c r="AB36" s="8">
        <f t="shared" si="84"/>
        <v>-258797.3420589754</v>
      </c>
      <c r="AC36" s="8">
        <f t="shared" si="85"/>
        <v>-8902105.6311336886</v>
      </c>
      <c r="AD36" s="8"/>
      <c r="AE36" s="8">
        <f t="shared" si="20"/>
        <v>100867.28208919191</v>
      </c>
      <c r="AF36" s="8">
        <f t="shared" si="86"/>
        <v>-258797.3420589754</v>
      </c>
      <c r="AG36" s="8">
        <f t="shared" si="87"/>
        <v>-8902105.6311336886</v>
      </c>
      <c r="AH36" s="8"/>
      <c r="AI36" s="8">
        <f t="shared" si="23"/>
        <v>100867.28208919191</v>
      </c>
      <c r="AJ36" s="8">
        <f t="shared" si="88"/>
        <v>-258797.3420589754</v>
      </c>
      <c r="AK36" s="8">
        <f t="shared" si="89"/>
        <v>-8902105.6311336886</v>
      </c>
      <c r="AL36" s="8"/>
      <c r="AM36" s="8">
        <f t="shared" si="26"/>
        <v>100867.28208919191</v>
      </c>
      <c r="AN36" s="8">
        <f t="shared" si="90"/>
        <v>-258797.3420589754</v>
      </c>
      <c r="AO36" s="8">
        <f t="shared" si="91"/>
        <v>-8902105.6311336886</v>
      </c>
      <c r="AP36" s="8"/>
      <c r="AQ36" s="8">
        <f t="shared" si="29"/>
        <v>100867.28208919191</v>
      </c>
      <c r="AR36" s="8">
        <f t="shared" si="92"/>
        <v>-258797.3420589754</v>
      </c>
      <c r="AS36" s="8">
        <f t="shared" si="93"/>
        <v>-8902105.6311336886</v>
      </c>
      <c r="AT36" s="8"/>
      <c r="AU36" s="8">
        <f t="shared" si="32"/>
        <v>100867.28208919191</v>
      </c>
      <c r="AV36" s="8">
        <f t="shared" si="94"/>
        <v>-258797.3420589754</v>
      </c>
      <c r="AW36" s="8">
        <f t="shared" si="95"/>
        <v>-8902105.6311336886</v>
      </c>
      <c r="AX36" s="8"/>
      <c r="AY36" s="8">
        <f t="shared" si="35"/>
        <v>100867.28208919191</v>
      </c>
      <c r="AZ36" s="8">
        <f t="shared" si="96"/>
        <v>-258797.3420589754</v>
      </c>
      <c r="BA36" s="8">
        <f t="shared" si="97"/>
        <v>-8902105.6311336886</v>
      </c>
      <c r="BB36" s="8"/>
      <c r="BC36" s="8">
        <f t="shared" si="38"/>
        <v>100867.28208919191</v>
      </c>
      <c r="BD36" s="8">
        <f t="shared" si="98"/>
        <v>-258797.3420589754</v>
      </c>
      <c r="BE36" s="8">
        <f t="shared" si="99"/>
        <v>-8902105.6311336886</v>
      </c>
      <c r="BF36" s="8"/>
      <c r="BG36" s="8">
        <f t="shared" si="41"/>
        <v>100867.28208919191</v>
      </c>
      <c r="BH36" s="8">
        <f t="shared" si="100"/>
        <v>-258766.35578813517</v>
      </c>
      <c r="BI36" s="8">
        <f t="shared" si="101"/>
        <v>-8901482.644847285</v>
      </c>
      <c r="BJ36" s="8"/>
      <c r="BK36" s="8">
        <f t="shared" si="44"/>
        <v>100867.28208919191</v>
      </c>
      <c r="BL36" s="8">
        <f t="shared" si="102"/>
        <v>-258797.3420589754</v>
      </c>
      <c r="BM36" s="8">
        <f t="shared" si="103"/>
        <v>-8902105.6311336886</v>
      </c>
      <c r="BN36" s="8"/>
      <c r="BO36" s="8">
        <f t="shared" si="47"/>
        <v>100867.28208919191</v>
      </c>
      <c r="BP36" s="8">
        <f t="shared" si="104"/>
        <v>-258797.3420589754</v>
      </c>
      <c r="BQ36" s="8">
        <f t="shared" si="105"/>
        <v>-8902105.6311336886</v>
      </c>
      <c r="BR36" s="8"/>
      <c r="BS36" s="8">
        <f t="shared" si="50"/>
        <v>100867.28208919191</v>
      </c>
      <c r="BT36" s="8">
        <f t="shared" si="106"/>
        <v>-258797.3420589754</v>
      </c>
      <c r="BU36" s="8">
        <f t="shared" si="107"/>
        <v>-8902105.6311336886</v>
      </c>
      <c r="BV36" s="8"/>
      <c r="BW36" s="8">
        <f t="shared" si="53"/>
        <v>100867.28208919191</v>
      </c>
      <c r="BX36" s="8">
        <f t="shared" si="108"/>
        <v>-258797.3420589754</v>
      </c>
      <c r="BY36" s="8">
        <f t="shared" si="109"/>
        <v>-8902105.6311336886</v>
      </c>
      <c r="BZ36" s="8"/>
      <c r="CA36" s="8">
        <f t="shared" si="56"/>
        <v>100867.28208919191</v>
      </c>
      <c r="CB36" s="8">
        <f t="shared" si="110"/>
        <v>-258797.3420589754</v>
      </c>
      <c r="CC36" s="8">
        <f t="shared" si="111"/>
        <v>-8902105.6311336886</v>
      </c>
      <c r="CD36" s="8"/>
      <c r="CE36" s="8">
        <f t="shared" si="59"/>
        <v>100867.28208919191</v>
      </c>
      <c r="CF36" s="8">
        <f t="shared" si="112"/>
        <v>-258797.3420589754</v>
      </c>
      <c r="CG36" s="8">
        <f t="shared" si="113"/>
        <v>-8902105.6311336886</v>
      </c>
      <c r="CH36" s="8"/>
      <c r="CI36" s="8">
        <f t="shared" si="62"/>
        <v>100867.28208919191</v>
      </c>
      <c r="CJ36" s="8">
        <f t="shared" si="114"/>
        <v>-258797.3420589754</v>
      </c>
      <c r="CK36" s="8">
        <f t="shared" si="115"/>
        <v>-8902105.6311336886</v>
      </c>
      <c r="CL36" s="8"/>
      <c r="CM36" s="8">
        <f t="shared" si="65"/>
        <v>100867.28208919191</v>
      </c>
      <c r="CN36" s="8">
        <f t="shared" si="116"/>
        <v>-258797.3420589754</v>
      </c>
      <c r="CO36" s="8">
        <f t="shared" si="117"/>
        <v>-8902105.6311336886</v>
      </c>
      <c r="CP36" s="8"/>
      <c r="CQ36" s="8">
        <f t="shared" si="68"/>
        <v>100867.28208919191</v>
      </c>
      <c r="CR36" s="8">
        <f t="shared" si="118"/>
        <v>-258797.3420589754</v>
      </c>
      <c r="CS36" s="8">
        <f t="shared" si="119"/>
        <v>-8902105.6311336886</v>
      </c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</row>
    <row r="37" spans="1:108" s="10" customFormat="1" ht="15.75">
      <c r="A37" s="13"/>
      <c r="B37" s="28"/>
      <c r="C37" s="26"/>
      <c r="D37" s="48">
        <v>8</v>
      </c>
      <c r="E37" s="48">
        <f t="shared" si="71"/>
        <v>2021</v>
      </c>
      <c r="F37" s="40"/>
      <c r="G37" s="48">
        <f t="shared" si="72"/>
        <v>13</v>
      </c>
      <c r="H37" s="45">
        <f t="shared" si="73"/>
        <v>44409</v>
      </c>
      <c r="I37" s="40">
        <f t="shared" si="74"/>
        <v>179139.85451152062</v>
      </c>
      <c r="J37" s="40">
        <f t="shared" si="0"/>
        <v>83224.090365398413</v>
      </c>
      <c r="K37" s="40">
        <f t="shared" si="75"/>
        <v>13118.2</v>
      </c>
      <c r="L37" s="40">
        <f t="shared" si="76"/>
        <v>1311.82</v>
      </c>
      <c r="M37" s="40">
        <f t="shared" si="77"/>
        <v>97654.110365398417</v>
      </c>
      <c r="N37" s="40">
        <v>0</v>
      </c>
      <c r="O37" s="40">
        <f t="shared" si="78"/>
        <v>97654.110365398417</v>
      </c>
      <c r="P37" s="40">
        <f t="shared" si="9"/>
        <v>97654.110365398417</v>
      </c>
      <c r="Q37" s="27">
        <f t="shared" si="79"/>
        <v>-233442.50123424188</v>
      </c>
      <c r="R37" s="8"/>
      <c r="S37" s="8">
        <f t="shared" si="11"/>
        <v>100867.28208919191</v>
      </c>
      <c r="T37" s="8">
        <f t="shared" si="80"/>
        <v>-892.12760204201368</v>
      </c>
      <c r="U37" s="8">
        <f t="shared" si="81"/>
        <v>69830.616489447129</v>
      </c>
      <c r="V37" s="8"/>
      <c r="W37" s="8">
        <f t="shared" si="14"/>
        <v>100867.28208919191</v>
      </c>
      <c r="X37" s="8">
        <f t="shared" si="82"/>
        <v>-263471.52539607347</v>
      </c>
      <c r="Y37" s="8">
        <f t="shared" si="83"/>
        <v>-9064709.8744405694</v>
      </c>
      <c r="Z37" s="8"/>
      <c r="AA37" s="8">
        <f t="shared" si="17"/>
        <v>100867.28208919191</v>
      </c>
      <c r="AB37" s="8">
        <f t="shared" si="84"/>
        <v>-263471.52539607347</v>
      </c>
      <c r="AC37" s="8">
        <f t="shared" si="85"/>
        <v>-9064709.8744405694</v>
      </c>
      <c r="AD37" s="8"/>
      <c r="AE37" s="8">
        <f t="shared" si="20"/>
        <v>100867.28208919191</v>
      </c>
      <c r="AF37" s="8">
        <f t="shared" si="86"/>
        <v>-263471.52539607347</v>
      </c>
      <c r="AG37" s="8">
        <f t="shared" si="87"/>
        <v>-9064709.8744405694</v>
      </c>
      <c r="AH37" s="8"/>
      <c r="AI37" s="8">
        <f t="shared" si="23"/>
        <v>100867.28208919191</v>
      </c>
      <c r="AJ37" s="8">
        <f t="shared" si="88"/>
        <v>-263471.52539607347</v>
      </c>
      <c r="AK37" s="8">
        <f t="shared" si="89"/>
        <v>-9064709.8744405694</v>
      </c>
      <c r="AL37" s="8"/>
      <c r="AM37" s="8">
        <f t="shared" si="26"/>
        <v>100867.28208919191</v>
      </c>
      <c r="AN37" s="8">
        <f t="shared" si="90"/>
        <v>-263471.52539607347</v>
      </c>
      <c r="AO37" s="8">
        <f t="shared" si="91"/>
        <v>-9064709.8744405694</v>
      </c>
      <c r="AP37" s="8"/>
      <c r="AQ37" s="8">
        <f t="shared" si="29"/>
        <v>100867.28208919191</v>
      </c>
      <c r="AR37" s="8">
        <f t="shared" si="92"/>
        <v>-263471.52539607347</v>
      </c>
      <c r="AS37" s="8">
        <f t="shared" si="93"/>
        <v>-9064709.8744405694</v>
      </c>
      <c r="AT37" s="8"/>
      <c r="AU37" s="8">
        <f t="shared" si="32"/>
        <v>100867.28208919191</v>
      </c>
      <c r="AV37" s="8">
        <f t="shared" si="94"/>
        <v>-263471.52539607347</v>
      </c>
      <c r="AW37" s="8">
        <f t="shared" si="95"/>
        <v>-9064709.8744405694</v>
      </c>
      <c r="AX37" s="8"/>
      <c r="AY37" s="8">
        <f t="shared" si="35"/>
        <v>100867.28208919191</v>
      </c>
      <c r="AZ37" s="8">
        <f t="shared" si="96"/>
        <v>-263471.52539607347</v>
      </c>
      <c r="BA37" s="8">
        <f t="shared" si="97"/>
        <v>-9064709.8744405694</v>
      </c>
      <c r="BB37" s="8"/>
      <c r="BC37" s="8">
        <f t="shared" si="38"/>
        <v>100867.28208919191</v>
      </c>
      <c r="BD37" s="8">
        <f t="shared" si="98"/>
        <v>-263471.52539607347</v>
      </c>
      <c r="BE37" s="8">
        <f t="shared" si="99"/>
        <v>-9064709.8744405694</v>
      </c>
      <c r="BF37" s="8"/>
      <c r="BG37" s="8">
        <f t="shared" si="41"/>
        <v>100867.28208919191</v>
      </c>
      <c r="BH37" s="8">
        <f t="shared" si="100"/>
        <v>-263439.3788742554</v>
      </c>
      <c r="BI37" s="8">
        <f t="shared" si="101"/>
        <v>-9064054.7416323479</v>
      </c>
      <c r="BJ37" s="8"/>
      <c r="BK37" s="8">
        <f t="shared" si="44"/>
        <v>100867.28208919191</v>
      </c>
      <c r="BL37" s="8">
        <f t="shared" si="102"/>
        <v>-263471.52539607347</v>
      </c>
      <c r="BM37" s="8">
        <f t="shared" si="103"/>
        <v>-9064709.8744405694</v>
      </c>
      <c r="BN37" s="8"/>
      <c r="BO37" s="8">
        <f t="shared" si="47"/>
        <v>100867.28208919191</v>
      </c>
      <c r="BP37" s="8">
        <f t="shared" si="104"/>
        <v>-263471.52539607347</v>
      </c>
      <c r="BQ37" s="8">
        <f t="shared" si="105"/>
        <v>-9064709.8744405694</v>
      </c>
      <c r="BR37" s="8"/>
      <c r="BS37" s="8">
        <f t="shared" si="50"/>
        <v>100867.28208919191</v>
      </c>
      <c r="BT37" s="8">
        <f t="shared" si="106"/>
        <v>-263471.52539607347</v>
      </c>
      <c r="BU37" s="8">
        <f t="shared" si="107"/>
        <v>-9064709.8744405694</v>
      </c>
      <c r="BV37" s="8"/>
      <c r="BW37" s="8">
        <f t="shared" si="53"/>
        <v>100867.28208919191</v>
      </c>
      <c r="BX37" s="8">
        <f t="shared" si="108"/>
        <v>-263471.52539607347</v>
      </c>
      <c r="BY37" s="8">
        <f t="shared" si="109"/>
        <v>-9064709.8744405694</v>
      </c>
      <c r="BZ37" s="8"/>
      <c r="CA37" s="8">
        <f t="shared" si="56"/>
        <v>100867.28208919191</v>
      </c>
      <c r="CB37" s="8">
        <f t="shared" si="110"/>
        <v>-263471.52539607347</v>
      </c>
      <c r="CC37" s="8">
        <f t="shared" si="111"/>
        <v>-9064709.8744405694</v>
      </c>
      <c r="CD37" s="8"/>
      <c r="CE37" s="8">
        <f t="shared" si="59"/>
        <v>100867.28208919191</v>
      </c>
      <c r="CF37" s="8">
        <f t="shared" si="112"/>
        <v>-263471.52539607347</v>
      </c>
      <c r="CG37" s="8">
        <f t="shared" si="113"/>
        <v>-9064709.8744405694</v>
      </c>
      <c r="CH37" s="8"/>
      <c r="CI37" s="8">
        <f t="shared" si="62"/>
        <v>100867.28208919191</v>
      </c>
      <c r="CJ37" s="8">
        <f t="shared" si="114"/>
        <v>-263471.52539607347</v>
      </c>
      <c r="CK37" s="8">
        <f t="shared" si="115"/>
        <v>-9064709.8744405694</v>
      </c>
      <c r="CL37" s="8"/>
      <c r="CM37" s="8">
        <f t="shared" si="65"/>
        <v>100867.28208919191</v>
      </c>
      <c r="CN37" s="8">
        <f t="shared" si="116"/>
        <v>-263471.52539607347</v>
      </c>
      <c r="CO37" s="8">
        <f t="shared" si="117"/>
        <v>-9064709.8744405694</v>
      </c>
      <c r="CP37" s="8"/>
      <c r="CQ37" s="8">
        <f t="shared" si="68"/>
        <v>100867.28208919191</v>
      </c>
      <c r="CR37" s="8">
        <f t="shared" si="118"/>
        <v>-263471.52539607347</v>
      </c>
      <c r="CS37" s="8">
        <f t="shared" si="119"/>
        <v>-9064709.8744405694</v>
      </c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</row>
    <row r="38" spans="1:108" s="10" customFormat="1" ht="15.75">
      <c r="A38" s="13"/>
      <c r="B38" s="28"/>
      <c r="C38" s="26"/>
      <c r="D38" s="48">
        <v>8</v>
      </c>
      <c r="E38" s="48">
        <f t="shared" si="71"/>
        <v>2022</v>
      </c>
      <c r="F38" s="40"/>
      <c r="G38" s="48">
        <f t="shared" si="72"/>
        <v>14</v>
      </c>
      <c r="H38" s="45">
        <f t="shared" si="73"/>
        <v>44774</v>
      </c>
      <c r="I38" s="40">
        <f t="shared" si="74"/>
        <v>91754.559627852286</v>
      </c>
      <c r="J38" s="40">
        <f t="shared" si="0"/>
        <v>87385.294883668335</v>
      </c>
      <c r="K38" s="40">
        <f t="shared" si="75"/>
        <v>8956.99</v>
      </c>
      <c r="L38" s="40">
        <f t="shared" si="76"/>
        <v>895.7</v>
      </c>
      <c r="M38" s="40">
        <f t="shared" si="77"/>
        <v>97237.984883668338</v>
      </c>
      <c r="N38" s="40">
        <v>0</v>
      </c>
      <c r="O38" s="40">
        <f t="shared" si="78"/>
        <v>97237.984883668338</v>
      </c>
      <c r="P38" s="40">
        <f t="shared" si="9"/>
        <v>97237.984883668338</v>
      </c>
      <c r="Q38" s="27">
        <f t="shared" si="79"/>
        <v>-237366.26901067712</v>
      </c>
      <c r="R38" s="8"/>
      <c r="S38" s="8">
        <f t="shared" si="11"/>
        <v>100867.28208919191</v>
      </c>
      <c r="T38" s="8">
        <f t="shared" si="80"/>
        <v>2066.6370950051878</v>
      </c>
      <c r="U38" s="8">
        <f t="shared" si="81"/>
        <v>172764.53567364422</v>
      </c>
      <c r="V38" s="8"/>
      <c r="W38" s="8">
        <f t="shared" si="14"/>
        <v>100867.28208919191</v>
      </c>
      <c r="X38" s="8">
        <f t="shared" si="82"/>
        <v>-268284.04838727531</v>
      </c>
      <c r="Y38" s="8">
        <f t="shared" si="83"/>
        <v>-9232126.640738653</v>
      </c>
      <c r="Z38" s="8"/>
      <c r="AA38" s="8">
        <f t="shared" si="17"/>
        <v>100867.28208919191</v>
      </c>
      <c r="AB38" s="8">
        <f t="shared" si="84"/>
        <v>-268284.04838727531</v>
      </c>
      <c r="AC38" s="8">
        <f t="shared" si="85"/>
        <v>-9232126.640738653</v>
      </c>
      <c r="AD38" s="8"/>
      <c r="AE38" s="8">
        <f t="shared" si="20"/>
        <v>100867.28208919191</v>
      </c>
      <c r="AF38" s="8">
        <f t="shared" si="86"/>
        <v>-268284.04838727531</v>
      </c>
      <c r="AG38" s="8">
        <f t="shared" si="87"/>
        <v>-9232126.640738653</v>
      </c>
      <c r="AH38" s="8"/>
      <c r="AI38" s="8">
        <f t="shared" si="23"/>
        <v>100867.28208919191</v>
      </c>
      <c r="AJ38" s="8">
        <f t="shared" si="88"/>
        <v>-268284.04838727531</v>
      </c>
      <c r="AK38" s="8">
        <f t="shared" si="89"/>
        <v>-9232126.640738653</v>
      </c>
      <c r="AL38" s="8"/>
      <c r="AM38" s="8">
        <f t="shared" si="26"/>
        <v>100867.28208919191</v>
      </c>
      <c r="AN38" s="8">
        <f t="shared" si="90"/>
        <v>-268284.04838727531</v>
      </c>
      <c r="AO38" s="8">
        <f t="shared" si="91"/>
        <v>-9232126.640738653</v>
      </c>
      <c r="AP38" s="8"/>
      <c r="AQ38" s="8">
        <f t="shared" si="29"/>
        <v>100867.28208919191</v>
      </c>
      <c r="AR38" s="8">
        <f t="shared" si="92"/>
        <v>-268284.04838727531</v>
      </c>
      <c r="AS38" s="8">
        <f t="shared" si="93"/>
        <v>-9232126.640738653</v>
      </c>
      <c r="AT38" s="8"/>
      <c r="AU38" s="8">
        <f t="shared" si="32"/>
        <v>100867.28208919191</v>
      </c>
      <c r="AV38" s="8">
        <f t="shared" si="94"/>
        <v>-268284.04838727531</v>
      </c>
      <c r="AW38" s="8">
        <f t="shared" si="95"/>
        <v>-9232126.640738653</v>
      </c>
      <c r="AX38" s="8"/>
      <c r="AY38" s="8">
        <f t="shared" si="35"/>
        <v>100867.28208919191</v>
      </c>
      <c r="AZ38" s="8">
        <f t="shared" si="96"/>
        <v>-268284.04838727531</v>
      </c>
      <c r="BA38" s="8">
        <f t="shared" si="97"/>
        <v>-9232126.640738653</v>
      </c>
      <c r="BB38" s="8"/>
      <c r="BC38" s="8">
        <f t="shared" si="38"/>
        <v>100867.28208919191</v>
      </c>
      <c r="BD38" s="8">
        <f t="shared" si="98"/>
        <v>-268284.04838727531</v>
      </c>
      <c r="BE38" s="8">
        <f t="shared" si="99"/>
        <v>-9232126.640738653</v>
      </c>
      <c r="BF38" s="8"/>
      <c r="BG38" s="8">
        <f t="shared" si="41"/>
        <v>100867.28208919191</v>
      </c>
      <c r="BH38" s="8">
        <f t="shared" si="100"/>
        <v>-268250.70007860934</v>
      </c>
      <c r="BI38" s="8">
        <f t="shared" si="101"/>
        <v>-9231438.159621764</v>
      </c>
      <c r="BJ38" s="8"/>
      <c r="BK38" s="8">
        <f t="shared" si="44"/>
        <v>100867.28208919191</v>
      </c>
      <c r="BL38" s="8">
        <f t="shared" si="102"/>
        <v>-268284.04838727531</v>
      </c>
      <c r="BM38" s="8">
        <f t="shared" si="103"/>
        <v>-9232126.640738653</v>
      </c>
      <c r="BN38" s="8"/>
      <c r="BO38" s="8">
        <f t="shared" si="47"/>
        <v>100867.28208919191</v>
      </c>
      <c r="BP38" s="8">
        <f t="shared" si="104"/>
        <v>-268284.04838727531</v>
      </c>
      <c r="BQ38" s="8">
        <f t="shared" si="105"/>
        <v>-9232126.640738653</v>
      </c>
      <c r="BR38" s="8"/>
      <c r="BS38" s="8">
        <f t="shared" si="50"/>
        <v>100867.28208919191</v>
      </c>
      <c r="BT38" s="8">
        <f t="shared" si="106"/>
        <v>-268284.04838727531</v>
      </c>
      <c r="BU38" s="8">
        <f t="shared" si="107"/>
        <v>-9232126.640738653</v>
      </c>
      <c r="BV38" s="8"/>
      <c r="BW38" s="8">
        <f t="shared" si="53"/>
        <v>100867.28208919191</v>
      </c>
      <c r="BX38" s="8">
        <f t="shared" si="108"/>
        <v>-268284.04838727531</v>
      </c>
      <c r="BY38" s="8">
        <f t="shared" si="109"/>
        <v>-9232126.640738653</v>
      </c>
      <c r="BZ38" s="8"/>
      <c r="CA38" s="8">
        <f t="shared" si="56"/>
        <v>100867.28208919191</v>
      </c>
      <c r="CB38" s="8">
        <f t="shared" si="110"/>
        <v>-268284.04838727531</v>
      </c>
      <c r="CC38" s="8">
        <f t="shared" si="111"/>
        <v>-9232126.640738653</v>
      </c>
      <c r="CD38" s="8"/>
      <c r="CE38" s="8">
        <f t="shared" si="59"/>
        <v>100867.28208919191</v>
      </c>
      <c r="CF38" s="8">
        <f t="shared" si="112"/>
        <v>-268284.04838727531</v>
      </c>
      <c r="CG38" s="8">
        <f t="shared" si="113"/>
        <v>-9232126.640738653</v>
      </c>
      <c r="CH38" s="8"/>
      <c r="CI38" s="8">
        <f t="shared" si="62"/>
        <v>100867.28208919191</v>
      </c>
      <c r="CJ38" s="8">
        <f t="shared" si="114"/>
        <v>-268284.04838727531</v>
      </c>
      <c r="CK38" s="8">
        <f t="shared" si="115"/>
        <v>-9232126.640738653</v>
      </c>
      <c r="CL38" s="8"/>
      <c r="CM38" s="8">
        <f t="shared" si="65"/>
        <v>100867.28208919191</v>
      </c>
      <c r="CN38" s="8">
        <f t="shared" si="116"/>
        <v>-268284.04838727531</v>
      </c>
      <c r="CO38" s="8">
        <f t="shared" si="117"/>
        <v>-9232126.640738653</v>
      </c>
      <c r="CP38" s="8"/>
      <c r="CQ38" s="8">
        <f t="shared" si="68"/>
        <v>100867.28208919191</v>
      </c>
      <c r="CR38" s="8">
        <f t="shared" si="118"/>
        <v>-268284.04838727531</v>
      </c>
      <c r="CS38" s="8">
        <f t="shared" si="119"/>
        <v>-9232126.640738653</v>
      </c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</row>
    <row r="39" spans="1:108" s="10" customFormat="1" ht="15.75">
      <c r="A39" s="13"/>
      <c r="B39" s="28"/>
      <c r="C39" s="26"/>
      <c r="D39" s="48">
        <v>8</v>
      </c>
      <c r="E39" s="48">
        <f t="shared" si="71"/>
        <v>2023</v>
      </c>
      <c r="F39" s="40"/>
      <c r="G39" s="48">
        <f t="shared" si="72"/>
        <v>15</v>
      </c>
      <c r="H39" s="45">
        <f t="shared" si="73"/>
        <v>45139</v>
      </c>
      <c r="I39" s="40">
        <f t="shared" si="74"/>
        <v>5.3842086344957352E-10</v>
      </c>
      <c r="J39" s="40">
        <f t="shared" si="0"/>
        <v>91754.559627851748</v>
      </c>
      <c r="K39" s="40">
        <f t="shared" si="75"/>
        <v>4587.7299999999996</v>
      </c>
      <c r="L39" s="40">
        <f t="shared" si="76"/>
        <v>458.77</v>
      </c>
      <c r="M39" s="40">
        <f t="shared" si="77"/>
        <v>96801.059627851748</v>
      </c>
      <c r="N39" s="40">
        <v>0</v>
      </c>
      <c r="O39" s="40">
        <f t="shared" si="78"/>
        <v>96801.059627851748</v>
      </c>
      <c r="P39" s="40">
        <f t="shared" si="9"/>
        <v>96801.059627851748</v>
      </c>
      <c r="Q39" s="27">
        <f t="shared" si="79"/>
        <v>-241406.16673705835</v>
      </c>
      <c r="R39" s="8"/>
      <c r="S39" s="8">
        <f t="shared" si="11"/>
        <v>100867.28208919191</v>
      </c>
      <c r="T39" s="8">
        <f t="shared" si="80"/>
        <v>5112.9664332615002</v>
      </c>
      <c r="U39" s="8">
        <f t="shared" si="81"/>
        <v>278744.78419609764</v>
      </c>
      <c r="V39" s="8"/>
      <c r="W39" s="8">
        <f t="shared" si="14"/>
        <v>100867.28208919191</v>
      </c>
      <c r="X39" s="8">
        <f t="shared" si="82"/>
        <v>-273239.00540768716</v>
      </c>
      <c r="Y39" s="8">
        <f t="shared" si="83"/>
        <v>-9404498.3640571479</v>
      </c>
      <c r="Z39" s="8"/>
      <c r="AA39" s="8">
        <f t="shared" si="17"/>
        <v>100867.28208919191</v>
      </c>
      <c r="AB39" s="8">
        <f t="shared" si="84"/>
        <v>-273239.00540768716</v>
      </c>
      <c r="AC39" s="8">
        <f t="shared" si="85"/>
        <v>-9404498.3640571479</v>
      </c>
      <c r="AD39" s="8"/>
      <c r="AE39" s="8">
        <f t="shared" si="20"/>
        <v>100867.28208919191</v>
      </c>
      <c r="AF39" s="8">
        <f t="shared" si="86"/>
        <v>-273239.00540768716</v>
      </c>
      <c r="AG39" s="8">
        <f t="shared" si="87"/>
        <v>-9404498.3640571479</v>
      </c>
      <c r="AH39" s="8"/>
      <c r="AI39" s="8">
        <f t="shared" si="23"/>
        <v>100867.28208919191</v>
      </c>
      <c r="AJ39" s="8">
        <f t="shared" si="88"/>
        <v>-273239.00540768716</v>
      </c>
      <c r="AK39" s="8">
        <f t="shared" si="89"/>
        <v>-9404498.3640571479</v>
      </c>
      <c r="AL39" s="8"/>
      <c r="AM39" s="8">
        <f t="shared" si="26"/>
        <v>100867.28208919191</v>
      </c>
      <c r="AN39" s="8">
        <f t="shared" si="90"/>
        <v>-273239.00540768716</v>
      </c>
      <c r="AO39" s="8">
        <f t="shared" si="91"/>
        <v>-9404498.3640571479</v>
      </c>
      <c r="AP39" s="8"/>
      <c r="AQ39" s="8">
        <f t="shared" si="29"/>
        <v>100867.28208919191</v>
      </c>
      <c r="AR39" s="8">
        <f t="shared" si="92"/>
        <v>-273239.00540768716</v>
      </c>
      <c r="AS39" s="8">
        <f t="shared" si="93"/>
        <v>-9404498.3640571479</v>
      </c>
      <c r="AT39" s="8"/>
      <c r="AU39" s="8">
        <f t="shared" si="32"/>
        <v>100867.28208919191</v>
      </c>
      <c r="AV39" s="8">
        <f t="shared" si="94"/>
        <v>-273239.00540768716</v>
      </c>
      <c r="AW39" s="8">
        <f t="shared" si="95"/>
        <v>-9404498.3640571479</v>
      </c>
      <c r="AX39" s="8"/>
      <c r="AY39" s="8">
        <f t="shared" si="35"/>
        <v>100867.28208919191</v>
      </c>
      <c r="AZ39" s="8">
        <f t="shared" si="96"/>
        <v>-273239.00540768716</v>
      </c>
      <c r="BA39" s="8">
        <f t="shared" si="97"/>
        <v>-9404498.3640571479</v>
      </c>
      <c r="BB39" s="8"/>
      <c r="BC39" s="8">
        <f t="shared" si="38"/>
        <v>100867.28208919191</v>
      </c>
      <c r="BD39" s="8">
        <f t="shared" si="98"/>
        <v>-273239.00540768716</v>
      </c>
      <c r="BE39" s="8">
        <f t="shared" si="99"/>
        <v>-9404498.3640571479</v>
      </c>
      <c r="BF39" s="8"/>
      <c r="BG39" s="8">
        <f t="shared" si="41"/>
        <v>100867.28208919191</v>
      </c>
      <c r="BH39" s="8">
        <f t="shared" si="100"/>
        <v>-273204.41233400611</v>
      </c>
      <c r="BI39" s="8">
        <f t="shared" si="101"/>
        <v>-9403775.2898665778</v>
      </c>
      <c r="BJ39" s="8"/>
      <c r="BK39" s="8">
        <f t="shared" si="44"/>
        <v>100867.28208919191</v>
      </c>
      <c r="BL39" s="8">
        <f t="shared" si="102"/>
        <v>-273239.00540768716</v>
      </c>
      <c r="BM39" s="8">
        <f t="shared" si="103"/>
        <v>-9404498.3640571479</v>
      </c>
      <c r="BN39" s="8"/>
      <c r="BO39" s="8">
        <f t="shared" si="47"/>
        <v>100867.28208919191</v>
      </c>
      <c r="BP39" s="8">
        <f t="shared" si="104"/>
        <v>-273239.00540768716</v>
      </c>
      <c r="BQ39" s="8">
        <f t="shared" si="105"/>
        <v>-9404498.3640571479</v>
      </c>
      <c r="BR39" s="8"/>
      <c r="BS39" s="8">
        <f t="shared" si="50"/>
        <v>100867.28208919191</v>
      </c>
      <c r="BT39" s="8">
        <f t="shared" si="106"/>
        <v>-273239.00540768716</v>
      </c>
      <c r="BU39" s="8">
        <f t="shared" si="107"/>
        <v>-9404498.3640571479</v>
      </c>
      <c r="BV39" s="8"/>
      <c r="BW39" s="8">
        <f t="shared" si="53"/>
        <v>100867.28208919191</v>
      </c>
      <c r="BX39" s="8">
        <f t="shared" si="108"/>
        <v>-273239.00540768716</v>
      </c>
      <c r="BY39" s="8">
        <f t="shared" si="109"/>
        <v>-9404498.3640571479</v>
      </c>
      <c r="BZ39" s="8"/>
      <c r="CA39" s="8">
        <f t="shared" si="56"/>
        <v>100867.28208919191</v>
      </c>
      <c r="CB39" s="8">
        <f t="shared" si="110"/>
        <v>-273239.00540768716</v>
      </c>
      <c r="CC39" s="8">
        <f t="shared" si="111"/>
        <v>-9404498.3640571479</v>
      </c>
      <c r="CD39" s="8"/>
      <c r="CE39" s="8">
        <f t="shared" si="59"/>
        <v>100867.28208919191</v>
      </c>
      <c r="CF39" s="8">
        <f t="shared" si="112"/>
        <v>-273239.00540768716</v>
      </c>
      <c r="CG39" s="8">
        <f t="shared" si="113"/>
        <v>-9404498.3640571479</v>
      </c>
      <c r="CH39" s="8"/>
      <c r="CI39" s="8">
        <f t="shared" si="62"/>
        <v>100867.28208919191</v>
      </c>
      <c r="CJ39" s="8">
        <f t="shared" si="114"/>
        <v>-273239.00540768716</v>
      </c>
      <c r="CK39" s="8">
        <f t="shared" si="115"/>
        <v>-9404498.3640571479</v>
      </c>
      <c r="CL39" s="8"/>
      <c r="CM39" s="8">
        <f t="shared" si="65"/>
        <v>100867.28208919191</v>
      </c>
      <c r="CN39" s="8">
        <f t="shared" si="116"/>
        <v>-273239.00540768716</v>
      </c>
      <c r="CO39" s="8">
        <f t="shared" si="117"/>
        <v>-9404498.3640571479</v>
      </c>
      <c r="CP39" s="8"/>
      <c r="CQ39" s="8">
        <f t="shared" si="68"/>
        <v>100867.28208919191</v>
      </c>
      <c r="CR39" s="8">
        <f t="shared" si="118"/>
        <v>-273239.00540768716</v>
      </c>
      <c r="CS39" s="8">
        <f t="shared" si="119"/>
        <v>-9404498.3640571479</v>
      </c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</row>
    <row r="40" spans="1:108" s="10" customFormat="1" ht="15.75">
      <c r="A40" s="13"/>
      <c r="B40" s="28"/>
      <c r="C40" s="26"/>
      <c r="D40" s="48">
        <v>8</v>
      </c>
      <c r="E40" s="48">
        <f t="shared" si="71"/>
        <v>2024</v>
      </c>
      <c r="F40" s="40"/>
      <c r="G40" s="48">
        <f t="shared" si="72"/>
        <v>16</v>
      </c>
      <c r="H40" s="45">
        <f t="shared" si="73"/>
        <v>45505</v>
      </c>
      <c r="I40" s="40">
        <f t="shared" si="74"/>
        <v>5.3842086344957352E-10</v>
      </c>
      <c r="J40" s="40">
        <f t="shared" si="0"/>
        <v>0</v>
      </c>
      <c r="K40" s="40">
        <f t="shared" si="75"/>
        <v>0</v>
      </c>
      <c r="L40" s="40">
        <f t="shared" si="76"/>
        <v>0</v>
      </c>
      <c r="M40" s="40">
        <f t="shared" si="77"/>
        <v>0</v>
      </c>
      <c r="N40" s="40">
        <v>0</v>
      </c>
      <c r="O40" s="40">
        <f t="shared" si="78"/>
        <v>0</v>
      </c>
      <c r="P40" s="40">
        <f t="shared" si="9"/>
        <v>0</v>
      </c>
      <c r="Q40" s="27">
        <f t="shared" si="79"/>
        <v>-245565.63145809431</v>
      </c>
      <c r="R40" s="8"/>
      <c r="S40" s="8">
        <f t="shared" si="11"/>
        <v>100867.28208919191</v>
      </c>
      <c r="T40" s="8">
        <f t="shared" si="80"/>
        <v>8249.4518882835091</v>
      </c>
      <c r="U40" s="8">
        <f t="shared" si="81"/>
        <v>387861.51817357301</v>
      </c>
      <c r="V40" s="8"/>
      <c r="W40" s="8">
        <f t="shared" si="14"/>
        <v>100867.28208919191</v>
      </c>
      <c r="X40" s="8">
        <f t="shared" si="82"/>
        <v>-278340.61201175197</v>
      </c>
      <c r="Y40" s="8">
        <f t="shared" si="83"/>
        <v>-9581971.6939797066</v>
      </c>
      <c r="Z40" s="8"/>
      <c r="AA40" s="8">
        <f t="shared" si="17"/>
        <v>100867.28208919191</v>
      </c>
      <c r="AB40" s="8">
        <f t="shared" si="84"/>
        <v>-278340.61201175197</v>
      </c>
      <c r="AC40" s="8">
        <f t="shared" si="85"/>
        <v>-9581971.6939797066</v>
      </c>
      <c r="AD40" s="8"/>
      <c r="AE40" s="8">
        <f t="shared" si="20"/>
        <v>100867.28208919191</v>
      </c>
      <c r="AF40" s="8">
        <f t="shared" si="86"/>
        <v>-278340.61201175197</v>
      </c>
      <c r="AG40" s="8">
        <f t="shared" si="87"/>
        <v>-9581971.6939797066</v>
      </c>
      <c r="AH40" s="8"/>
      <c r="AI40" s="8">
        <f t="shared" si="23"/>
        <v>100867.28208919191</v>
      </c>
      <c r="AJ40" s="8">
        <f t="shared" si="88"/>
        <v>-278340.61201175197</v>
      </c>
      <c r="AK40" s="8">
        <f t="shared" si="89"/>
        <v>-9581971.6939797066</v>
      </c>
      <c r="AL40" s="8"/>
      <c r="AM40" s="8">
        <f t="shared" si="26"/>
        <v>100867.28208919191</v>
      </c>
      <c r="AN40" s="8">
        <f t="shared" si="90"/>
        <v>-278340.61201175197</v>
      </c>
      <c r="AO40" s="8">
        <f t="shared" si="91"/>
        <v>-9581971.6939797066</v>
      </c>
      <c r="AP40" s="8"/>
      <c r="AQ40" s="8">
        <f t="shared" si="29"/>
        <v>100867.28208919191</v>
      </c>
      <c r="AR40" s="8">
        <f t="shared" si="92"/>
        <v>-278340.61201175197</v>
      </c>
      <c r="AS40" s="8">
        <f t="shared" si="93"/>
        <v>-9581971.6939797066</v>
      </c>
      <c r="AT40" s="8"/>
      <c r="AU40" s="8">
        <f t="shared" si="32"/>
        <v>100867.28208919191</v>
      </c>
      <c r="AV40" s="8">
        <f t="shared" si="94"/>
        <v>-278340.61201175197</v>
      </c>
      <c r="AW40" s="8">
        <f t="shared" si="95"/>
        <v>-9581971.6939797066</v>
      </c>
      <c r="AX40" s="8"/>
      <c r="AY40" s="8">
        <f t="shared" si="35"/>
        <v>100867.28208919191</v>
      </c>
      <c r="AZ40" s="8">
        <f t="shared" si="96"/>
        <v>-278340.61201175197</v>
      </c>
      <c r="BA40" s="8">
        <f t="shared" si="97"/>
        <v>-9581971.6939797066</v>
      </c>
      <c r="BB40" s="8"/>
      <c r="BC40" s="8">
        <f t="shared" si="38"/>
        <v>100867.28208919191</v>
      </c>
      <c r="BD40" s="8">
        <f t="shared" si="98"/>
        <v>-278340.61201175197</v>
      </c>
      <c r="BE40" s="8">
        <f t="shared" si="99"/>
        <v>-9581971.6939797066</v>
      </c>
      <c r="BF40" s="8"/>
      <c r="BG40" s="8">
        <f t="shared" si="41"/>
        <v>100867.28208919191</v>
      </c>
      <c r="BH40" s="8">
        <f t="shared" si="100"/>
        <v>-278304.72970360139</v>
      </c>
      <c r="BI40" s="8">
        <f t="shared" si="101"/>
        <v>-9581212.7374809869</v>
      </c>
      <c r="BJ40" s="8"/>
      <c r="BK40" s="8">
        <f t="shared" si="44"/>
        <v>100867.28208919191</v>
      </c>
      <c r="BL40" s="8">
        <f t="shared" si="102"/>
        <v>-278340.61201175197</v>
      </c>
      <c r="BM40" s="8">
        <f t="shared" si="103"/>
        <v>-9581971.6939797066</v>
      </c>
      <c r="BN40" s="8"/>
      <c r="BO40" s="8">
        <f t="shared" si="47"/>
        <v>100867.28208919191</v>
      </c>
      <c r="BP40" s="8">
        <f t="shared" si="104"/>
        <v>-278340.61201175197</v>
      </c>
      <c r="BQ40" s="8">
        <f t="shared" si="105"/>
        <v>-9581971.6939797066</v>
      </c>
      <c r="BR40" s="8"/>
      <c r="BS40" s="8">
        <f t="shared" si="50"/>
        <v>100867.28208919191</v>
      </c>
      <c r="BT40" s="8">
        <f t="shared" si="106"/>
        <v>-278340.61201175197</v>
      </c>
      <c r="BU40" s="8">
        <f t="shared" si="107"/>
        <v>-9581971.6939797066</v>
      </c>
      <c r="BV40" s="8"/>
      <c r="BW40" s="8">
        <f t="shared" si="53"/>
        <v>100867.28208919191</v>
      </c>
      <c r="BX40" s="8">
        <f t="shared" si="108"/>
        <v>-278340.61201175197</v>
      </c>
      <c r="BY40" s="8">
        <f t="shared" si="109"/>
        <v>-9581971.6939797066</v>
      </c>
      <c r="BZ40" s="8"/>
      <c r="CA40" s="8">
        <f t="shared" si="56"/>
        <v>100867.28208919191</v>
      </c>
      <c r="CB40" s="8">
        <f t="shared" si="110"/>
        <v>-278340.61201175197</v>
      </c>
      <c r="CC40" s="8">
        <f t="shared" si="111"/>
        <v>-9581971.6939797066</v>
      </c>
      <c r="CD40" s="8"/>
      <c r="CE40" s="8">
        <f t="shared" si="59"/>
        <v>100867.28208919191</v>
      </c>
      <c r="CF40" s="8">
        <f t="shared" si="112"/>
        <v>-278340.61201175197</v>
      </c>
      <c r="CG40" s="8">
        <f t="shared" si="113"/>
        <v>-9581971.6939797066</v>
      </c>
      <c r="CH40" s="8"/>
      <c r="CI40" s="8">
        <f t="shared" si="62"/>
        <v>100867.28208919191</v>
      </c>
      <c r="CJ40" s="8">
        <f t="shared" si="114"/>
        <v>-278340.61201175197</v>
      </c>
      <c r="CK40" s="8">
        <f t="shared" si="115"/>
        <v>-9581971.6939797066</v>
      </c>
      <c r="CL40" s="8"/>
      <c r="CM40" s="8">
        <f t="shared" si="65"/>
        <v>100867.28208919191</v>
      </c>
      <c r="CN40" s="8">
        <f t="shared" si="116"/>
        <v>-278340.61201175197</v>
      </c>
      <c r="CO40" s="8">
        <f t="shared" si="117"/>
        <v>-9581971.6939797066</v>
      </c>
      <c r="CP40" s="8"/>
      <c r="CQ40" s="8">
        <f t="shared" si="68"/>
        <v>100867.28208919191</v>
      </c>
      <c r="CR40" s="8">
        <f t="shared" si="118"/>
        <v>-278340.61201175197</v>
      </c>
      <c r="CS40" s="8">
        <f t="shared" si="119"/>
        <v>-9581971.6939797066</v>
      </c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</row>
    <row r="41" spans="1:108" s="10" customFormat="1" ht="15.75">
      <c r="A41" s="13"/>
      <c r="B41" s="28"/>
      <c r="C41" s="26"/>
      <c r="D41" s="48">
        <v>8</v>
      </c>
      <c r="E41" s="48">
        <f t="shared" si="71"/>
        <v>2025</v>
      </c>
      <c r="F41" s="40"/>
      <c r="G41" s="48">
        <f t="shared" si="72"/>
        <v>17</v>
      </c>
      <c r="H41" s="45">
        <f t="shared" si="73"/>
        <v>45870</v>
      </c>
      <c r="I41" s="40">
        <f t="shared" si="74"/>
        <v>5.3842086344957352E-10</v>
      </c>
      <c r="J41" s="40">
        <f t="shared" si="0"/>
        <v>0</v>
      </c>
      <c r="K41" s="40">
        <f t="shared" si="75"/>
        <v>0</v>
      </c>
      <c r="L41" s="40">
        <f t="shared" si="76"/>
        <v>0</v>
      </c>
      <c r="M41" s="40">
        <f t="shared" si="77"/>
        <v>0</v>
      </c>
      <c r="N41" s="40">
        <v>0</v>
      </c>
      <c r="O41" s="40">
        <f t="shared" si="78"/>
        <v>0</v>
      </c>
      <c r="P41" s="40">
        <f t="shared" si="9"/>
        <v>0</v>
      </c>
      <c r="Q41" s="27">
        <f t="shared" si="79"/>
        <v>-249848.20194312496</v>
      </c>
      <c r="R41" s="8"/>
      <c r="S41" s="8">
        <f t="shared" si="11"/>
        <v>100867.28208919191</v>
      </c>
      <c r="T41" s="8">
        <f t="shared" si="80"/>
        <v>11478.761630346893</v>
      </c>
      <c r="U41" s="8">
        <f t="shared" si="81"/>
        <v>500207.56189311179</v>
      </c>
      <c r="V41" s="8"/>
      <c r="W41" s="8">
        <f t="shared" si="14"/>
        <v>100867.28208919191</v>
      </c>
      <c r="X41" s="8">
        <f t="shared" si="82"/>
        <v>-283593.20851973817</v>
      </c>
      <c r="Y41" s="8">
        <f t="shared" si="83"/>
        <v>-9764697.6204102524</v>
      </c>
      <c r="Z41" s="8"/>
      <c r="AA41" s="8">
        <f t="shared" si="17"/>
        <v>100867.28208919191</v>
      </c>
      <c r="AB41" s="8">
        <f t="shared" si="84"/>
        <v>-283593.20851973817</v>
      </c>
      <c r="AC41" s="8">
        <f t="shared" si="85"/>
        <v>-9764697.6204102524</v>
      </c>
      <c r="AD41" s="8"/>
      <c r="AE41" s="8">
        <f t="shared" si="20"/>
        <v>100867.28208919191</v>
      </c>
      <c r="AF41" s="8">
        <f t="shared" si="86"/>
        <v>-283593.20851973817</v>
      </c>
      <c r="AG41" s="8">
        <f t="shared" si="87"/>
        <v>-9764697.6204102524</v>
      </c>
      <c r="AH41" s="8"/>
      <c r="AI41" s="8">
        <f t="shared" si="23"/>
        <v>100867.28208919191</v>
      </c>
      <c r="AJ41" s="8">
        <f t="shared" si="88"/>
        <v>-283593.20851973817</v>
      </c>
      <c r="AK41" s="8">
        <f t="shared" si="89"/>
        <v>-9764697.6204102524</v>
      </c>
      <c r="AL41" s="8"/>
      <c r="AM41" s="8">
        <f t="shared" si="26"/>
        <v>100867.28208919191</v>
      </c>
      <c r="AN41" s="8">
        <f t="shared" si="90"/>
        <v>-283593.20851973817</v>
      </c>
      <c r="AO41" s="8">
        <f t="shared" si="91"/>
        <v>-9764697.6204102524</v>
      </c>
      <c r="AP41" s="8"/>
      <c r="AQ41" s="8">
        <f t="shared" si="29"/>
        <v>100867.28208919191</v>
      </c>
      <c r="AR41" s="8">
        <f t="shared" si="92"/>
        <v>-283593.20851973817</v>
      </c>
      <c r="AS41" s="8">
        <f t="shared" si="93"/>
        <v>-9764697.6204102524</v>
      </c>
      <c r="AT41" s="8"/>
      <c r="AU41" s="8">
        <f t="shared" si="32"/>
        <v>100867.28208919191</v>
      </c>
      <c r="AV41" s="8">
        <f t="shared" si="94"/>
        <v>-283593.20851973817</v>
      </c>
      <c r="AW41" s="8">
        <f t="shared" si="95"/>
        <v>-9764697.6204102524</v>
      </c>
      <c r="AX41" s="8"/>
      <c r="AY41" s="8">
        <f t="shared" si="35"/>
        <v>100867.28208919191</v>
      </c>
      <c r="AZ41" s="8">
        <f t="shared" si="96"/>
        <v>-283593.20851973817</v>
      </c>
      <c r="BA41" s="8">
        <f t="shared" si="97"/>
        <v>-9764697.6204102524</v>
      </c>
      <c r="BB41" s="8"/>
      <c r="BC41" s="8">
        <f t="shared" si="38"/>
        <v>100867.28208919191</v>
      </c>
      <c r="BD41" s="8">
        <f t="shared" si="98"/>
        <v>-283593.20851973817</v>
      </c>
      <c r="BE41" s="8">
        <f t="shared" si="99"/>
        <v>-9764697.6204102524</v>
      </c>
      <c r="BF41" s="8"/>
      <c r="BG41" s="8">
        <f t="shared" si="41"/>
        <v>100867.28208919191</v>
      </c>
      <c r="BH41" s="8">
        <f t="shared" si="100"/>
        <v>-283555.99096574978</v>
      </c>
      <c r="BI41" s="8">
        <f t="shared" si="101"/>
        <v>-9763901.4463575445</v>
      </c>
      <c r="BJ41" s="8"/>
      <c r="BK41" s="8">
        <f t="shared" si="44"/>
        <v>100867.28208919191</v>
      </c>
      <c r="BL41" s="8">
        <f t="shared" si="102"/>
        <v>-283593.20851973817</v>
      </c>
      <c r="BM41" s="8">
        <f t="shared" si="103"/>
        <v>-9764697.6204102524</v>
      </c>
      <c r="BN41" s="8"/>
      <c r="BO41" s="8">
        <f t="shared" si="47"/>
        <v>100867.28208919191</v>
      </c>
      <c r="BP41" s="8">
        <f t="shared" si="104"/>
        <v>-283593.20851973817</v>
      </c>
      <c r="BQ41" s="8">
        <f t="shared" si="105"/>
        <v>-9764697.6204102524</v>
      </c>
      <c r="BR41" s="8"/>
      <c r="BS41" s="8">
        <f t="shared" si="50"/>
        <v>100867.28208919191</v>
      </c>
      <c r="BT41" s="8">
        <f t="shared" si="106"/>
        <v>-283593.20851973817</v>
      </c>
      <c r="BU41" s="8">
        <f t="shared" si="107"/>
        <v>-9764697.6204102524</v>
      </c>
      <c r="BV41" s="8"/>
      <c r="BW41" s="8">
        <f t="shared" si="53"/>
        <v>100867.28208919191</v>
      </c>
      <c r="BX41" s="8">
        <f t="shared" si="108"/>
        <v>-283593.20851973817</v>
      </c>
      <c r="BY41" s="8">
        <f t="shared" si="109"/>
        <v>-9764697.6204102524</v>
      </c>
      <c r="BZ41" s="8"/>
      <c r="CA41" s="8">
        <f t="shared" si="56"/>
        <v>100867.28208919191</v>
      </c>
      <c r="CB41" s="8">
        <f t="shared" si="110"/>
        <v>-283593.20851973817</v>
      </c>
      <c r="CC41" s="8">
        <f t="shared" si="111"/>
        <v>-9764697.6204102524</v>
      </c>
      <c r="CD41" s="8"/>
      <c r="CE41" s="8">
        <f t="shared" si="59"/>
        <v>100867.28208919191</v>
      </c>
      <c r="CF41" s="8">
        <f t="shared" si="112"/>
        <v>-283593.20851973817</v>
      </c>
      <c r="CG41" s="8">
        <f t="shared" si="113"/>
        <v>-9764697.6204102524</v>
      </c>
      <c r="CH41" s="8"/>
      <c r="CI41" s="8">
        <f t="shared" si="62"/>
        <v>100867.28208919191</v>
      </c>
      <c r="CJ41" s="8">
        <f t="shared" si="114"/>
        <v>-283593.20851973817</v>
      </c>
      <c r="CK41" s="8">
        <f t="shared" si="115"/>
        <v>-9764697.6204102524</v>
      </c>
      <c r="CL41" s="8"/>
      <c r="CM41" s="8">
        <f t="shared" si="65"/>
        <v>100867.28208919191</v>
      </c>
      <c r="CN41" s="8">
        <f t="shared" si="116"/>
        <v>-283593.20851973817</v>
      </c>
      <c r="CO41" s="8">
        <f t="shared" si="117"/>
        <v>-9764697.6204102524</v>
      </c>
      <c r="CP41" s="8"/>
      <c r="CQ41" s="8">
        <f t="shared" si="68"/>
        <v>100867.28208919191</v>
      </c>
      <c r="CR41" s="8">
        <f t="shared" si="118"/>
        <v>-283593.20851973817</v>
      </c>
      <c r="CS41" s="8">
        <f t="shared" si="119"/>
        <v>-9764697.6204102524</v>
      </c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</row>
    <row r="42" spans="1:108" s="10" customFormat="1" ht="15.75">
      <c r="A42" s="13"/>
      <c r="B42" s="28"/>
      <c r="C42" s="26"/>
      <c r="D42" s="48">
        <v>8</v>
      </c>
      <c r="E42" s="48">
        <f t="shared" si="71"/>
        <v>2026</v>
      </c>
      <c r="F42" s="40"/>
      <c r="G42" s="48">
        <f t="shared" si="72"/>
        <v>18</v>
      </c>
      <c r="H42" s="45">
        <f t="shared" si="73"/>
        <v>46235</v>
      </c>
      <c r="I42" s="40">
        <f t="shared" si="74"/>
        <v>5.3842086344957352E-10</v>
      </c>
      <c r="J42" s="40">
        <f t="shared" si="0"/>
        <v>0</v>
      </c>
      <c r="K42" s="40">
        <f t="shared" si="75"/>
        <v>0</v>
      </c>
      <c r="L42" s="40">
        <f t="shared" si="76"/>
        <v>0</v>
      </c>
      <c r="M42" s="40">
        <f t="shared" si="77"/>
        <v>0</v>
      </c>
      <c r="N42" s="40">
        <v>0</v>
      </c>
      <c r="O42" s="40">
        <f t="shared" si="78"/>
        <v>0</v>
      </c>
      <c r="P42" s="40">
        <f t="shared" si="9"/>
        <v>0</v>
      </c>
      <c r="Q42" s="27">
        <f t="shared" si="79"/>
        <v>-254257.5216968187</v>
      </c>
      <c r="R42" s="8"/>
      <c r="S42" s="8">
        <f t="shared" si="11"/>
        <v>100867.28208919191</v>
      </c>
      <c r="T42" s="8">
        <f t="shared" si="80"/>
        <v>14803.642794226644</v>
      </c>
      <c r="U42" s="8">
        <f t="shared" si="81"/>
        <v>615878.48677653039</v>
      </c>
      <c r="V42" s="8"/>
      <c r="W42" s="8">
        <f t="shared" si="14"/>
        <v>100867.28208919191</v>
      </c>
      <c r="X42" s="8">
        <f t="shared" si="82"/>
        <v>-289001.26371037686</v>
      </c>
      <c r="Y42" s="8">
        <f t="shared" si="83"/>
        <v>-9952831.6020314377</v>
      </c>
      <c r="Z42" s="8"/>
      <c r="AA42" s="8">
        <f t="shared" si="17"/>
        <v>100867.28208919191</v>
      </c>
      <c r="AB42" s="8">
        <f t="shared" si="84"/>
        <v>-289001.26371037686</v>
      </c>
      <c r="AC42" s="8">
        <f t="shared" si="85"/>
        <v>-9952831.6020314377</v>
      </c>
      <c r="AD42" s="8"/>
      <c r="AE42" s="8">
        <f t="shared" si="20"/>
        <v>100867.28208919191</v>
      </c>
      <c r="AF42" s="8">
        <f t="shared" si="86"/>
        <v>-289001.26371037686</v>
      </c>
      <c r="AG42" s="8">
        <f t="shared" si="87"/>
        <v>-9952831.6020314377</v>
      </c>
      <c r="AH42" s="8"/>
      <c r="AI42" s="8">
        <f t="shared" si="23"/>
        <v>100867.28208919191</v>
      </c>
      <c r="AJ42" s="8">
        <f t="shared" si="88"/>
        <v>-289001.26371037686</v>
      </c>
      <c r="AK42" s="8">
        <f t="shared" si="89"/>
        <v>-9952831.6020314377</v>
      </c>
      <c r="AL42" s="8"/>
      <c r="AM42" s="8">
        <f t="shared" si="26"/>
        <v>100867.28208919191</v>
      </c>
      <c r="AN42" s="8">
        <f t="shared" si="90"/>
        <v>-289001.26371037686</v>
      </c>
      <c r="AO42" s="8">
        <f t="shared" si="91"/>
        <v>-9952831.6020314377</v>
      </c>
      <c r="AP42" s="8"/>
      <c r="AQ42" s="8">
        <f t="shared" si="29"/>
        <v>100867.28208919191</v>
      </c>
      <c r="AR42" s="8">
        <f t="shared" si="92"/>
        <v>-289001.26371037686</v>
      </c>
      <c r="AS42" s="8">
        <f t="shared" si="93"/>
        <v>-9952831.6020314377</v>
      </c>
      <c r="AT42" s="8"/>
      <c r="AU42" s="8">
        <f t="shared" si="32"/>
        <v>100867.28208919191</v>
      </c>
      <c r="AV42" s="8">
        <f t="shared" si="94"/>
        <v>-289001.26371037686</v>
      </c>
      <c r="AW42" s="8">
        <f t="shared" si="95"/>
        <v>-9952831.6020314377</v>
      </c>
      <c r="AX42" s="8"/>
      <c r="AY42" s="8">
        <f t="shared" si="35"/>
        <v>100867.28208919191</v>
      </c>
      <c r="AZ42" s="8">
        <f t="shared" si="96"/>
        <v>-289001.26371037686</v>
      </c>
      <c r="BA42" s="8">
        <f t="shared" si="97"/>
        <v>-9952831.6020314377</v>
      </c>
      <c r="BB42" s="8"/>
      <c r="BC42" s="8">
        <f t="shared" si="38"/>
        <v>100867.28208919191</v>
      </c>
      <c r="BD42" s="8">
        <f t="shared" si="98"/>
        <v>-289001.26371037686</v>
      </c>
      <c r="BE42" s="8">
        <f t="shared" si="99"/>
        <v>-9952831.6020314377</v>
      </c>
      <c r="BF42" s="8"/>
      <c r="BG42" s="8">
        <f t="shared" si="41"/>
        <v>100867.28208919191</v>
      </c>
      <c r="BH42" s="8">
        <f t="shared" si="100"/>
        <v>-288962.66330495151</v>
      </c>
      <c r="BI42" s="8">
        <f t="shared" si="101"/>
        <v>-9951996.8275733031</v>
      </c>
      <c r="BJ42" s="8"/>
      <c r="BK42" s="8">
        <f t="shared" si="44"/>
        <v>100867.28208919191</v>
      </c>
      <c r="BL42" s="8">
        <f t="shared" si="102"/>
        <v>-289001.26371037686</v>
      </c>
      <c r="BM42" s="8">
        <f t="shared" si="103"/>
        <v>-9952831.6020314377</v>
      </c>
      <c r="BN42" s="8"/>
      <c r="BO42" s="8">
        <f t="shared" si="47"/>
        <v>100867.28208919191</v>
      </c>
      <c r="BP42" s="8">
        <f t="shared" si="104"/>
        <v>-289001.26371037686</v>
      </c>
      <c r="BQ42" s="8">
        <f t="shared" si="105"/>
        <v>-9952831.6020314377</v>
      </c>
      <c r="BR42" s="8"/>
      <c r="BS42" s="8">
        <f t="shared" si="50"/>
        <v>100867.28208919191</v>
      </c>
      <c r="BT42" s="8">
        <f t="shared" si="106"/>
        <v>-289001.26371037686</v>
      </c>
      <c r="BU42" s="8">
        <f t="shared" si="107"/>
        <v>-9952831.6020314377</v>
      </c>
      <c r="BV42" s="8"/>
      <c r="BW42" s="8">
        <f t="shared" si="53"/>
        <v>100867.28208919191</v>
      </c>
      <c r="BX42" s="8">
        <f t="shared" si="108"/>
        <v>-289001.26371037686</v>
      </c>
      <c r="BY42" s="8">
        <f t="shared" si="109"/>
        <v>-9952831.6020314377</v>
      </c>
      <c r="BZ42" s="8"/>
      <c r="CA42" s="8">
        <f t="shared" si="56"/>
        <v>100867.28208919191</v>
      </c>
      <c r="CB42" s="8">
        <f t="shared" si="110"/>
        <v>-289001.26371037686</v>
      </c>
      <c r="CC42" s="8">
        <f t="shared" si="111"/>
        <v>-9952831.6020314377</v>
      </c>
      <c r="CD42" s="8"/>
      <c r="CE42" s="8">
        <f t="shared" si="59"/>
        <v>100867.28208919191</v>
      </c>
      <c r="CF42" s="8">
        <f t="shared" si="112"/>
        <v>-289001.26371037686</v>
      </c>
      <c r="CG42" s="8">
        <f t="shared" si="113"/>
        <v>-9952831.6020314377</v>
      </c>
      <c r="CH42" s="8"/>
      <c r="CI42" s="8">
        <f t="shared" si="62"/>
        <v>100867.28208919191</v>
      </c>
      <c r="CJ42" s="8">
        <f t="shared" si="114"/>
        <v>-289001.26371037686</v>
      </c>
      <c r="CK42" s="8">
        <f t="shared" si="115"/>
        <v>-9952831.6020314377</v>
      </c>
      <c r="CL42" s="8"/>
      <c r="CM42" s="8">
        <f t="shared" si="65"/>
        <v>100867.28208919191</v>
      </c>
      <c r="CN42" s="8">
        <f t="shared" si="116"/>
        <v>-289001.26371037686</v>
      </c>
      <c r="CO42" s="8">
        <f t="shared" si="117"/>
        <v>-9952831.6020314377</v>
      </c>
      <c r="CP42" s="8"/>
      <c r="CQ42" s="8">
        <f t="shared" si="68"/>
        <v>100867.28208919191</v>
      </c>
      <c r="CR42" s="8">
        <f t="shared" si="118"/>
        <v>-289001.26371037686</v>
      </c>
      <c r="CS42" s="8">
        <f t="shared" si="119"/>
        <v>-9952831.6020314377</v>
      </c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</row>
    <row r="43" spans="1:108" s="10" customFormat="1" ht="15.75">
      <c r="A43" s="13"/>
      <c r="B43" s="28"/>
      <c r="C43" s="26"/>
      <c r="D43" s="48">
        <v>8</v>
      </c>
      <c r="E43" s="48">
        <f t="shared" si="71"/>
        <v>2027</v>
      </c>
      <c r="F43" s="40"/>
      <c r="G43" s="48">
        <f t="shared" si="72"/>
        <v>19</v>
      </c>
      <c r="H43" s="45">
        <f t="shared" si="73"/>
        <v>46600</v>
      </c>
      <c r="I43" s="40">
        <f t="shared" si="74"/>
        <v>5.3842086344957352E-10</v>
      </c>
      <c r="J43" s="40">
        <f t="shared" si="0"/>
        <v>0</v>
      </c>
      <c r="K43" s="40">
        <f t="shared" si="75"/>
        <v>0</v>
      </c>
      <c r="L43" s="40">
        <f t="shared" si="76"/>
        <v>0</v>
      </c>
      <c r="M43" s="40">
        <f t="shared" si="77"/>
        <v>0</v>
      </c>
      <c r="N43" s="40">
        <v>0</v>
      </c>
      <c r="O43" s="40">
        <f t="shared" si="78"/>
        <v>0</v>
      </c>
      <c r="P43" s="40">
        <f t="shared" si="9"/>
        <v>0</v>
      </c>
      <c r="Q43" s="27">
        <f t="shared" si="79"/>
        <v>-258797.3420589754</v>
      </c>
      <c r="R43" s="8"/>
      <c r="S43" s="8">
        <f t="shared" si="11"/>
        <v>100867.28208919191</v>
      </c>
      <c r="T43" s="8">
        <f t="shared" si="80"/>
        <v>18226.923816151419</v>
      </c>
      <c r="U43" s="8">
        <f t="shared" si="81"/>
        <v>734972.6926818738</v>
      </c>
      <c r="V43" s="8"/>
      <c r="W43" s="8">
        <f t="shared" si="14"/>
        <v>100867.28208919191</v>
      </c>
      <c r="X43" s="8">
        <f t="shared" si="82"/>
        <v>-294569.37862278754</v>
      </c>
      <c r="Y43" s="8">
        <f t="shared" si="83"/>
        <v>-10146533.698565032</v>
      </c>
      <c r="Z43" s="8"/>
      <c r="AA43" s="8">
        <f t="shared" si="17"/>
        <v>100867.28208919191</v>
      </c>
      <c r="AB43" s="8">
        <f t="shared" si="84"/>
        <v>-294569.37862278754</v>
      </c>
      <c r="AC43" s="8">
        <f t="shared" si="85"/>
        <v>-10146533.698565032</v>
      </c>
      <c r="AD43" s="8"/>
      <c r="AE43" s="8">
        <f t="shared" si="20"/>
        <v>100867.28208919191</v>
      </c>
      <c r="AF43" s="8">
        <f t="shared" si="86"/>
        <v>-294569.37862278754</v>
      </c>
      <c r="AG43" s="8">
        <f t="shared" si="87"/>
        <v>-10146533.698565032</v>
      </c>
      <c r="AH43" s="8"/>
      <c r="AI43" s="8">
        <f t="shared" si="23"/>
        <v>100867.28208919191</v>
      </c>
      <c r="AJ43" s="8">
        <f t="shared" si="88"/>
        <v>-294569.37862278754</v>
      </c>
      <c r="AK43" s="8">
        <f t="shared" si="89"/>
        <v>-10146533.698565032</v>
      </c>
      <c r="AL43" s="8"/>
      <c r="AM43" s="8">
        <f t="shared" si="26"/>
        <v>100867.28208919191</v>
      </c>
      <c r="AN43" s="8">
        <f t="shared" si="90"/>
        <v>-294569.37862278754</v>
      </c>
      <c r="AO43" s="8">
        <f t="shared" si="91"/>
        <v>-10146533.698565032</v>
      </c>
      <c r="AP43" s="8"/>
      <c r="AQ43" s="8">
        <f t="shared" si="29"/>
        <v>100867.28208919191</v>
      </c>
      <c r="AR43" s="8">
        <f t="shared" si="92"/>
        <v>-294569.37862278754</v>
      </c>
      <c r="AS43" s="8">
        <f t="shared" si="93"/>
        <v>-10146533.698565032</v>
      </c>
      <c r="AT43" s="8"/>
      <c r="AU43" s="8">
        <f t="shared" si="32"/>
        <v>100867.28208919191</v>
      </c>
      <c r="AV43" s="8">
        <f t="shared" si="94"/>
        <v>-294569.37862278754</v>
      </c>
      <c r="AW43" s="8">
        <f t="shared" si="95"/>
        <v>-10146533.698565032</v>
      </c>
      <c r="AX43" s="8"/>
      <c r="AY43" s="8">
        <f t="shared" si="35"/>
        <v>100867.28208919191</v>
      </c>
      <c r="AZ43" s="8">
        <f t="shared" si="96"/>
        <v>-294569.37862278754</v>
      </c>
      <c r="BA43" s="8">
        <f t="shared" si="97"/>
        <v>-10146533.698565032</v>
      </c>
      <c r="BB43" s="8"/>
      <c r="BC43" s="8">
        <f t="shared" si="38"/>
        <v>100867.28208919191</v>
      </c>
      <c r="BD43" s="8">
        <f t="shared" si="98"/>
        <v>-294569.37862278754</v>
      </c>
      <c r="BE43" s="8">
        <f t="shared" si="99"/>
        <v>-10146533.698565032</v>
      </c>
      <c r="BF43" s="8"/>
      <c r="BG43" s="8">
        <f t="shared" si="41"/>
        <v>100867.28208919191</v>
      </c>
      <c r="BH43" s="8">
        <f t="shared" si="100"/>
        <v>-294529.3461120319</v>
      </c>
      <c r="BI43" s="8">
        <f t="shared" si="101"/>
        <v>-10145658.891596142</v>
      </c>
      <c r="BJ43" s="8"/>
      <c r="BK43" s="8">
        <f t="shared" si="44"/>
        <v>100867.28208919191</v>
      </c>
      <c r="BL43" s="8">
        <f t="shared" si="102"/>
        <v>-294569.37862278754</v>
      </c>
      <c r="BM43" s="8">
        <f t="shared" si="103"/>
        <v>-10146533.698565032</v>
      </c>
      <c r="BN43" s="8"/>
      <c r="BO43" s="8">
        <f t="shared" si="47"/>
        <v>100867.28208919191</v>
      </c>
      <c r="BP43" s="8">
        <f t="shared" si="104"/>
        <v>-294569.37862278754</v>
      </c>
      <c r="BQ43" s="8">
        <f t="shared" si="105"/>
        <v>-10146533.698565032</v>
      </c>
      <c r="BR43" s="8"/>
      <c r="BS43" s="8">
        <f t="shared" si="50"/>
        <v>100867.28208919191</v>
      </c>
      <c r="BT43" s="8">
        <f t="shared" si="106"/>
        <v>-294569.37862278754</v>
      </c>
      <c r="BU43" s="8">
        <f t="shared" si="107"/>
        <v>-10146533.698565032</v>
      </c>
      <c r="BV43" s="8"/>
      <c r="BW43" s="8">
        <f t="shared" si="53"/>
        <v>100867.28208919191</v>
      </c>
      <c r="BX43" s="8">
        <f t="shared" si="108"/>
        <v>-294569.37862278754</v>
      </c>
      <c r="BY43" s="8">
        <f t="shared" si="109"/>
        <v>-10146533.698565032</v>
      </c>
      <c r="BZ43" s="8"/>
      <c r="CA43" s="8">
        <f t="shared" si="56"/>
        <v>100867.28208919191</v>
      </c>
      <c r="CB43" s="8">
        <f t="shared" si="110"/>
        <v>-294569.37862278754</v>
      </c>
      <c r="CC43" s="8">
        <f t="shared" si="111"/>
        <v>-10146533.698565032</v>
      </c>
      <c r="CD43" s="8"/>
      <c r="CE43" s="8">
        <f t="shared" si="59"/>
        <v>100867.28208919191</v>
      </c>
      <c r="CF43" s="8">
        <f t="shared" si="112"/>
        <v>-294569.37862278754</v>
      </c>
      <c r="CG43" s="8">
        <f t="shared" si="113"/>
        <v>-10146533.698565032</v>
      </c>
      <c r="CH43" s="8"/>
      <c r="CI43" s="8">
        <f t="shared" si="62"/>
        <v>100867.28208919191</v>
      </c>
      <c r="CJ43" s="8">
        <f t="shared" si="114"/>
        <v>-294569.37862278754</v>
      </c>
      <c r="CK43" s="8">
        <f t="shared" si="115"/>
        <v>-10146533.698565032</v>
      </c>
      <c r="CL43" s="8"/>
      <c r="CM43" s="8">
        <f t="shared" si="65"/>
        <v>100867.28208919191</v>
      </c>
      <c r="CN43" s="8">
        <f t="shared" si="116"/>
        <v>-294569.37862278754</v>
      </c>
      <c r="CO43" s="8">
        <f t="shared" si="117"/>
        <v>-10146533.698565032</v>
      </c>
      <c r="CP43" s="8"/>
      <c r="CQ43" s="8">
        <f t="shared" si="68"/>
        <v>100867.28208919191</v>
      </c>
      <c r="CR43" s="8">
        <f t="shared" si="118"/>
        <v>-294569.37862278754</v>
      </c>
      <c r="CS43" s="8">
        <f t="shared" si="119"/>
        <v>-10146533.698565032</v>
      </c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</row>
    <row r="44" spans="1:108" s="10" customFormat="1" ht="15.75">
      <c r="A44" s="13"/>
      <c r="B44" s="28"/>
      <c r="C44" s="26"/>
      <c r="D44" s="48">
        <v>8</v>
      </c>
      <c r="E44" s="48">
        <f t="shared" si="71"/>
        <v>2028</v>
      </c>
      <c r="F44" s="40"/>
      <c r="G44" s="48">
        <f t="shared" si="72"/>
        <v>20</v>
      </c>
      <c r="H44" s="45">
        <f t="shared" si="73"/>
        <v>46966</v>
      </c>
      <c r="I44" s="40">
        <f t="shared" si="74"/>
        <v>5.3842086344957352E-10</v>
      </c>
      <c r="J44" s="40">
        <f t="shared" si="0"/>
        <v>0</v>
      </c>
      <c r="K44" s="40">
        <f t="shared" si="75"/>
        <v>0</v>
      </c>
      <c r="L44" s="40">
        <f t="shared" si="76"/>
        <v>0</v>
      </c>
      <c r="M44" s="40">
        <f t="shared" si="77"/>
        <v>0</v>
      </c>
      <c r="N44" s="40">
        <v>0</v>
      </c>
      <c r="O44" s="40">
        <f t="shared" si="78"/>
        <v>0</v>
      </c>
      <c r="P44" s="40">
        <f t="shared" si="9"/>
        <v>0</v>
      </c>
      <c r="Q44" s="27">
        <f t="shared" si="79"/>
        <v>-263471.52539607347</v>
      </c>
      <c r="R44" s="8"/>
      <c r="S44" s="8">
        <f t="shared" si="11"/>
        <v>100867.28208919191</v>
      </c>
      <c r="T44" s="8">
        <f t="shared" si="80"/>
        <v>21751.516839920056</v>
      </c>
      <c r="U44" s="8">
        <f t="shared" si="81"/>
        <v>857591.49161098583</v>
      </c>
      <c r="V44" s="8"/>
      <c r="W44" s="8">
        <f t="shared" si="14"/>
        <v>100867.28208919191</v>
      </c>
      <c r="X44" s="8">
        <f t="shared" si="82"/>
        <v>-300302.29047092795</v>
      </c>
      <c r="Y44" s="8">
        <f t="shared" si="83"/>
        <v>-10345968.706946768</v>
      </c>
      <c r="Z44" s="8"/>
      <c r="AA44" s="8">
        <f t="shared" si="17"/>
        <v>100867.28208919191</v>
      </c>
      <c r="AB44" s="8">
        <f t="shared" si="84"/>
        <v>-300302.29047092795</v>
      </c>
      <c r="AC44" s="8">
        <f t="shared" si="85"/>
        <v>-10345968.706946768</v>
      </c>
      <c r="AD44" s="8"/>
      <c r="AE44" s="8">
        <f t="shared" si="20"/>
        <v>100867.28208919191</v>
      </c>
      <c r="AF44" s="8">
        <f t="shared" si="86"/>
        <v>-300302.29047092795</v>
      </c>
      <c r="AG44" s="8">
        <f t="shared" si="87"/>
        <v>-10345968.706946768</v>
      </c>
      <c r="AH44" s="8"/>
      <c r="AI44" s="8">
        <f t="shared" si="23"/>
        <v>100867.28208919191</v>
      </c>
      <c r="AJ44" s="8">
        <f t="shared" si="88"/>
        <v>-300302.29047092795</v>
      </c>
      <c r="AK44" s="8">
        <f t="shared" si="89"/>
        <v>-10345968.706946768</v>
      </c>
      <c r="AL44" s="8"/>
      <c r="AM44" s="8">
        <f t="shared" si="26"/>
        <v>100867.28208919191</v>
      </c>
      <c r="AN44" s="8">
        <f t="shared" si="90"/>
        <v>-300302.29047092795</v>
      </c>
      <c r="AO44" s="8">
        <f t="shared" si="91"/>
        <v>-10345968.706946768</v>
      </c>
      <c r="AP44" s="8"/>
      <c r="AQ44" s="8">
        <f t="shared" si="29"/>
        <v>100867.28208919191</v>
      </c>
      <c r="AR44" s="8">
        <f t="shared" si="92"/>
        <v>-300302.29047092795</v>
      </c>
      <c r="AS44" s="8">
        <f t="shared" si="93"/>
        <v>-10345968.706946768</v>
      </c>
      <c r="AT44" s="8"/>
      <c r="AU44" s="8">
        <f t="shared" si="32"/>
        <v>100867.28208919191</v>
      </c>
      <c r="AV44" s="8">
        <f t="shared" si="94"/>
        <v>-300302.29047092795</v>
      </c>
      <c r="AW44" s="8">
        <f t="shared" si="95"/>
        <v>-10345968.706946768</v>
      </c>
      <c r="AX44" s="8"/>
      <c r="AY44" s="8">
        <f t="shared" si="35"/>
        <v>100867.28208919191</v>
      </c>
      <c r="AZ44" s="8">
        <f t="shared" si="96"/>
        <v>-300302.29047092795</v>
      </c>
      <c r="BA44" s="8">
        <f t="shared" si="97"/>
        <v>-10345968.706946768</v>
      </c>
      <c r="BB44" s="8"/>
      <c r="BC44" s="8">
        <f t="shared" si="38"/>
        <v>100867.28208919191</v>
      </c>
      <c r="BD44" s="8">
        <f t="shared" si="98"/>
        <v>-300302.29047092795</v>
      </c>
      <c r="BE44" s="8">
        <f t="shared" si="99"/>
        <v>-10345968.706946768</v>
      </c>
      <c r="BF44" s="8"/>
      <c r="BG44" s="8">
        <f t="shared" si="41"/>
        <v>100867.28208919191</v>
      </c>
      <c r="BH44" s="8">
        <f t="shared" si="100"/>
        <v>-300260.77489678783</v>
      </c>
      <c r="BI44" s="8">
        <f t="shared" si="101"/>
        <v>-10345052.384403737</v>
      </c>
      <c r="BJ44" s="8"/>
      <c r="BK44" s="8">
        <f t="shared" si="44"/>
        <v>100867.28208919191</v>
      </c>
      <c r="BL44" s="8">
        <f t="shared" si="102"/>
        <v>-300302.29047092795</v>
      </c>
      <c r="BM44" s="8">
        <f t="shared" si="103"/>
        <v>-10345968.706946768</v>
      </c>
      <c r="BN44" s="8"/>
      <c r="BO44" s="8">
        <f t="shared" si="47"/>
        <v>100867.28208919191</v>
      </c>
      <c r="BP44" s="8">
        <f t="shared" si="104"/>
        <v>-300302.29047092795</v>
      </c>
      <c r="BQ44" s="8">
        <f t="shared" si="105"/>
        <v>-10345968.706946768</v>
      </c>
      <c r="BR44" s="8"/>
      <c r="BS44" s="8">
        <f t="shared" si="50"/>
        <v>100867.28208919191</v>
      </c>
      <c r="BT44" s="8">
        <f t="shared" si="106"/>
        <v>-300302.29047092795</v>
      </c>
      <c r="BU44" s="8">
        <f t="shared" si="107"/>
        <v>-10345968.706946768</v>
      </c>
      <c r="BV44" s="8"/>
      <c r="BW44" s="8">
        <f t="shared" si="53"/>
        <v>100867.28208919191</v>
      </c>
      <c r="BX44" s="8">
        <f t="shared" si="108"/>
        <v>-300302.29047092795</v>
      </c>
      <c r="BY44" s="8">
        <f t="shared" si="109"/>
        <v>-10345968.706946768</v>
      </c>
      <c r="BZ44" s="8"/>
      <c r="CA44" s="8">
        <f t="shared" si="56"/>
        <v>100867.28208919191</v>
      </c>
      <c r="CB44" s="8">
        <f t="shared" si="110"/>
        <v>-300302.29047092795</v>
      </c>
      <c r="CC44" s="8">
        <f t="shared" si="111"/>
        <v>-10345968.706946768</v>
      </c>
      <c r="CD44" s="8"/>
      <c r="CE44" s="8">
        <f t="shared" si="59"/>
        <v>100867.28208919191</v>
      </c>
      <c r="CF44" s="8">
        <f t="shared" si="112"/>
        <v>-300302.29047092795</v>
      </c>
      <c r="CG44" s="8">
        <f t="shared" si="113"/>
        <v>-10345968.706946768</v>
      </c>
      <c r="CH44" s="8"/>
      <c r="CI44" s="8">
        <f t="shared" si="62"/>
        <v>100867.28208919191</v>
      </c>
      <c r="CJ44" s="8">
        <f t="shared" si="114"/>
        <v>-300302.29047092795</v>
      </c>
      <c r="CK44" s="8">
        <f t="shared" si="115"/>
        <v>-10345968.706946768</v>
      </c>
      <c r="CL44" s="8"/>
      <c r="CM44" s="8">
        <f t="shared" si="65"/>
        <v>100867.28208919191</v>
      </c>
      <c r="CN44" s="8">
        <f t="shared" si="116"/>
        <v>-300302.29047092795</v>
      </c>
      <c r="CO44" s="8">
        <f t="shared" si="117"/>
        <v>-10345968.706946768</v>
      </c>
      <c r="CP44" s="8"/>
      <c r="CQ44" s="8">
        <f t="shared" si="68"/>
        <v>100867.28208919191</v>
      </c>
      <c r="CR44" s="8">
        <f t="shared" si="118"/>
        <v>-300302.29047092795</v>
      </c>
      <c r="CS44" s="8">
        <f t="shared" si="119"/>
        <v>-10345968.706946768</v>
      </c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</row>
    <row r="45" spans="1:108" s="10" customFormat="1" ht="15" customHeight="1" thickBot="1">
      <c r="A45" s="13"/>
      <c r="B45" s="13"/>
      <c r="C45" s="26"/>
      <c r="D45" s="40"/>
      <c r="E45" s="40"/>
      <c r="F45" s="40"/>
      <c r="G45" s="40"/>
      <c r="H45" s="40"/>
      <c r="I45" s="40"/>
      <c r="J45" s="43">
        <f t="shared" ref="J45:P45" si="120">SUM(J24:J44)</f>
        <v>999999.99999999942</v>
      </c>
      <c r="K45" s="43">
        <f t="shared" si="120"/>
        <v>440887.75</v>
      </c>
      <c r="L45" s="43">
        <f t="shared" si="120"/>
        <v>44088.759999999995</v>
      </c>
      <c r="M45" s="43">
        <f t="shared" si="120"/>
        <v>1484976.5099999995</v>
      </c>
      <c r="N45" s="43">
        <f t="shared" si="120"/>
        <v>0</v>
      </c>
      <c r="O45" s="43">
        <f t="shared" si="120"/>
        <v>1484976.5099999995</v>
      </c>
      <c r="P45" s="43">
        <f t="shared" si="120"/>
        <v>1484976.5099999995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</row>
    <row r="46" spans="1:108" s="10" customFormat="1" ht="9.9499999999999993" customHeight="1" thickTop="1">
      <c r="A46" s="7"/>
      <c r="B46" s="7"/>
      <c r="C46" s="29"/>
      <c r="D46" s="7"/>
      <c r="E46" s="8"/>
      <c r="F46" s="8"/>
      <c r="G46" s="8"/>
      <c r="H46" s="8" t="s">
        <v>5</v>
      </c>
      <c r="I46" s="8"/>
      <c r="J46" s="19"/>
      <c r="K46" s="19"/>
      <c r="L46" s="19"/>
      <c r="M46" s="19"/>
      <c r="N46" s="19"/>
      <c r="O46" s="19"/>
      <c r="P46" s="19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</row>
    <row r="47" spans="1:108" s="10" customFormat="1" ht="9.9499999999999993" customHeight="1">
      <c r="A47" s="7"/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</row>
    <row r="48" spans="1:108" s="10" customFormat="1" ht="15.75" hidden="1">
      <c r="A48" s="7"/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</row>
    <row r="49" spans="1:108" s="10" customFormat="1" ht="9.9499999999999993" hidden="1" customHeight="1">
      <c r="A49" s="7"/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</row>
    <row r="50" spans="1:108" s="10" customFormat="1" ht="9.9499999999999993" hidden="1" customHeight="1">
      <c r="A50" s="7"/>
      <c r="B50" s="7"/>
      <c r="C50" s="7"/>
      <c r="D50" s="7"/>
      <c r="E50" s="8"/>
      <c r="F50" s="8"/>
      <c r="G50" s="8"/>
      <c r="H50" s="8"/>
      <c r="I50" s="30"/>
      <c r="J50" s="7"/>
      <c r="K50" s="31" t="s">
        <v>44</v>
      </c>
      <c r="L50" s="31"/>
      <c r="M50" s="31"/>
      <c r="N50" s="32"/>
      <c r="O50" s="7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</row>
    <row r="51" spans="1:108" s="10" customFormat="1" ht="9.9499999999999993" hidden="1" customHeight="1">
      <c r="A51" s="7"/>
      <c r="B51" s="7"/>
      <c r="C51" s="7"/>
      <c r="D51" s="7"/>
      <c r="E51" s="8"/>
      <c r="F51" s="8"/>
      <c r="G51" s="8"/>
      <c r="H51" s="8"/>
      <c r="I51" s="33"/>
      <c r="J51" s="33"/>
      <c r="K51" s="33"/>
      <c r="L51" s="33"/>
      <c r="M51" s="33"/>
      <c r="N51" s="33"/>
      <c r="O51" s="33"/>
      <c r="P51" s="3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</row>
    <row r="52" spans="1:108" s="10" customFormat="1" ht="9.9499999999999993" hidden="1" customHeight="1">
      <c r="A52" s="7"/>
      <c r="B52" s="7"/>
      <c r="C52" s="7"/>
      <c r="D52" s="7"/>
      <c r="E52" s="8"/>
      <c r="F52" s="8"/>
      <c r="G52" s="8"/>
      <c r="H52" s="8"/>
      <c r="I52" s="30" t="s">
        <v>20</v>
      </c>
      <c r="J52" s="33"/>
      <c r="K52" s="30"/>
      <c r="L52" s="34"/>
      <c r="M52" s="34"/>
      <c r="N52" s="33"/>
      <c r="O52" s="33"/>
      <c r="P52" s="3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</row>
    <row r="53" spans="1:108" s="10" customFormat="1" ht="9.9499999999999993" hidden="1" customHeight="1">
      <c r="A53" s="7"/>
      <c r="B53" s="7"/>
      <c r="C53" s="7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</row>
    <row r="54" spans="1:108" s="10" customFormat="1" ht="9.9499999999999993" hidden="1" customHeight="1">
      <c r="A54" s="7"/>
      <c r="B54" s="7"/>
      <c r="C54" s="7"/>
      <c r="D54" s="7"/>
      <c r="E54" s="8"/>
      <c r="F54" s="8"/>
      <c r="G54" s="8"/>
      <c r="H54" s="8"/>
      <c r="I54" s="35" t="s">
        <v>21</v>
      </c>
      <c r="J54" s="33"/>
      <c r="K54" s="33"/>
      <c r="L54" s="35"/>
      <c r="M54" s="33"/>
      <c r="N54" s="33"/>
      <c r="O54" s="33"/>
      <c r="P54" s="3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</row>
    <row r="55" spans="1:108" s="10" customFormat="1" ht="9.9499999999999993" hidden="1" customHeight="1">
      <c r="A55" s="7"/>
      <c r="B55" s="7"/>
      <c r="C55" s="7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</row>
    <row r="56" spans="1:108" s="10" customFormat="1" ht="9.9499999999999993" hidden="1" customHeight="1">
      <c r="A56" s="7"/>
      <c r="B56" s="7"/>
      <c r="C56" s="7"/>
      <c r="D56" s="7"/>
      <c r="E56" s="8"/>
      <c r="F56" s="8"/>
      <c r="G56" s="8"/>
      <c r="H56" s="8"/>
      <c r="I56" s="9" t="s">
        <v>22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</row>
    <row r="57" spans="1:108" s="10" customFormat="1" ht="9.9499999999999993" hidden="1" customHeight="1">
      <c r="A57" s="7"/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</row>
    <row r="58" spans="1:108" s="10" customFormat="1" ht="9.9499999999999993" hidden="1" customHeight="1">
      <c r="A58" s="7" t="s">
        <v>0</v>
      </c>
      <c r="B58" s="7"/>
      <c r="C58" s="7"/>
      <c r="D58" s="7"/>
      <c r="E58" s="8"/>
      <c r="F58" s="8"/>
      <c r="G58" s="8"/>
      <c r="H58" s="8"/>
      <c r="I58" s="36"/>
      <c r="J58" s="36" t="s">
        <v>40</v>
      </c>
      <c r="K58" s="36"/>
      <c r="L58" s="36" t="s">
        <v>52</v>
      </c>
      <c r="M58" s="36"/>
      <c r="N58" s="36"/>
      <c r="O58" s="36" t="s">
        <v>62</v>
      </c>
      <c r="P58" s="36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</row>
    <row r="59" spans="1:108" s="10" customFormat="1" ht="9.9499999999999993" hidden="1" customHeight="1">
      <c r="A59" s="7" t="s">
        <v>1</v>
      </c>
      <c r="B59" s="7"/>
      <c r="C59" s="7"/>
      <c r="D59" s="7"/>
      <c r="E59" s="8"/>
      <c r="F59" s="8"/>
      <c r="G59" s="8"/>
      <c r="H59" s="8"/>
      <c r="I59" s="9"/>
      <c r="J59" s="9" t="s">
        <v>41</v>
      </c>
      <c r="K59" s="9"/>
      <c r="L59" s="9" t="s">
        <v>53</v>
      </c>
      <c r="M59" s="9"/>
      <c r="N59" s="9"/>
      <c r="O59" s="9" t="s">
        <v>63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</row>
    <row r="60" spans="1:108" s="10" customFormat="1" ht="14.1" hidden="1" customHeight="1">
      <c r="A60" s="7" t="s">
        <v>2</v>
      </c>
      <c r="B60" s="7"/>
      <c r="C60" s="7"/>
      <c r="D60" s="7"/>
      <c r="E60" s="8"/>
      <c r="F60" s="8"/>
      <c r="G60" s="8"/>
      <c r="H60" s="8"/>
      <c r="I60" s="8"/>
      <c r="J60" s="18">
        <v>34731</v>
      </c>
      <c r="K60" s="8"/>
      <c r="L60" s="8">
        <v>1690.24</v>
      </c>
      <c r="M60" s="8"/>
      <c r="N60" s="8"/>
      <c r="O60" s="8">
        <v>545.53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</row>
    <row r="61" spans="1:108" s="10" customFormat="1" ht="14.1" hidden="1" customHeight="1">
      <c r="A61" s="7" t="s">
        <v>3</v>
      </c>
      <c r="B61" s="7"/>
      <c r="C61" s="7"/>
      <c r="D61" s="7"/>
      <c r="E61" s="8"/>
      <c r="F61" s="8"/>
      <c r="G61" s="8"/>
      <c r="H61" s="8"/>
      <c r="I61" s="8"/>
      <c r="J61" s="18">
        <v>34912</v>
      </c>
      <c r="K61" s="8"/>
      <c r="L61" s="8">
        <v>1736.73</v>
      </c>
      <c r="M61" s="8"/>
      <c r="N61" s="8"/>
      <c r="O61" s="8">
        <v>480.28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</row>
    <row r="62" spans="1:108" s="10" customFormat="1" ht="14.1" hidden="1" customHeight="1">
      <c r="A62" s="7" t="s">
        <v>4</v>
      </c>
      <c r="B62" s="7"/>
      <c r="C62" s="7"/>
      <c r="D62" s="7"/>
      <c r="E62" s="8"/>
      <c r="F62" s="8"/>
      <c r="G62" s="8"/>
      <c r="H62" s="8"/>
      <c r="I62" s="8"/>
      <c r="J62" s="18">
        <v>35096</v>
      </c>
      <c r="K62" s="8"/>
      <c r="L62" s="8">
        <v>1784.49</v>
      </c>
      <c r="M62" s="8"/>
      <c r="N62" s="8"/>
      <c r="O62" s="8">
        <v>432.52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</row>
    <row r="63" spans="1:108" s="10" customFormat="1" ht="14.1" hidden="1" customHeight="1">
      <c r="A63" s="7"/>
      <c r="B63" s="7"/>
      <c r="C63" s="7"/>
      <c r="D63" s="7"/>
      <c r="E63" s="8"/>
      <c r="F63" s="8"/>
      <c r="G63" s="8"/>
      <c r="H63" s="8"/>
      <c r="I63" s="8"/>
      <c r="J63" s="18">
        <v>35278</v>
      </c>
      <c r="K63" s="8"/>
      <c r="L63" s="8">
        <v>1833.56</v>
      </c>
      <c r="M63" s="8"/>
      <c r="N63" s="8"/>
      <c r="O63" s="8">
        <v>383.45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</row>
    <row r="64" spans="1:108" s="10" customFormat="1" ht="14.1" hidden="1" customHeight="1">
      <c r="A64" s="7"/>
      <c r="B64" s="7"/>
      <c r="C64" s="7"/>
      <c r="D64" s="7"/>
      <c r="E64" s="8"/>
      <c r="F64" s="8"/>
      <c r="G64" s="8"/>
      <c r="H64" s="8"/>
      <c r="I64" s="8"/>
      <c r="J64" s="18">
        <v>35462</v>
      </c>
      <c r="K64" s="8"/>
      <c r="L64" s="8">
        <v>1883.98</v>
      </c>
      <c r="M64" s="8"/>
      <c r="N64" s="8"/>
      <c r="O64" s="8">
        <v>333.03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</row>
    <row r="65" spans="1:108" s="10" customFormat="1" ht="14.1" hidden="1" customHeight="1">
      <c r="A65" s="7"/>
      <c r="B65" s="7"/>
      <c r="C65" s="7"/>
      <c r="D65" s="7"/>
      <c r="E65" s="8"/>
      <c r="F65" s="8"/>
      <c r="G65" s="8"/>
      <c r="H65" s="8"/>
      <c r="I65" s="8"/>
      <c r="J65" s="18">
        <v>35643</v>
      </c>
      <c r="K65" s="8"/>
      <c r="L65" s="8">
        <v>1935.79</v>
      </c>
      <c r="M65" s="8"/>
      <c r="N65" s="8"/>
      <c r="O65" s="8">
        <v>281.22000000000003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</row>
    <row r="66" spans="1:108" s="10" customFormat="1" ht="14.1" hidden="1" customHeight="1">
      <c r="A66" s="7"/>
      <c r="B66" s="7"/>
      <c r="C66" s="7"/>
      <c r="D66" s="7"/>
      <c r="E66" s="8"/>
      <c r="F66" s="8"/>
      <c r="G66" s="8"/>
      <c r="H66" s="8"/>
      <c r="I66" s="8"/>
      <c r="J66" s="18">
        <v>35827</v>
      </c>
      <c r="K66" s="8"/>
      <c r="L66" s="8">
        <v>1989.03</v>
      </c>
      <c r="M66" s="8"/>
      <c r="N66" s="8"/>
      <c r="O66" s="8">
        <v>227.98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</row>
    <row r="67" spans="1:108" s="10" customFormat="1" ht="14.1" hidden="1" customHeight="1">
      <c r="A67" s="7"/>
      <c r="B67" s="7"/>
      <c r="C67" s="7"/>
      <c r="D67" s="7"/>
      <c r="E67" s="8"/>
      <c r="F67" s="8"/>
      <c r="G67" s="8"/>
      <c r="H67" s="8"/>
      <c r="I67" s="8"/>
      <c r="J67" s="18">
        <v>36008</v>
      </c>
      <c r="K67" s="8"/>
      <c r="L67" s="8">
        <v>2043.72</v>
      </c>
      <c r="M67" s="8"/>
      <c r="N67" s="8"/>
      <c r="O67" s="8">
        <v>173.29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</row>
    <row r="68" spans="1:108" s="10" customFormat="1" ht="14.1" hidden="1" customHeight="1">
      <c r="A68" s="7"/>
      <c r="B68" s="7"/>
      <c r="C68" s="7"/>
      <c r="D68" s="7"/>
      <c r="E68" s="8"/>
      <c r="F68" s="8"/>
      <c r="G68" s="8"/>
      <c r="H68" s="8"/>
      <c r="I68" s="8"/>
      <c r="J68" s="18">
        <v>36192</v>
      </c>
      <c r="K68" s="8"/>
      <c r="L68" s="8">
        <v>2099.9299999999998</v>
      </c>
      <c r="M68" s="8"/>
      <c r="N68" s="8"/>
      <c r="O68" s="8">
        <v>117.08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</row>
    <row r="69" spans="1:108" s="10" customFormat="1" ht="14.1" hidden="1" customHeight="1">
      <c r="A69" s="7"/>
      <c r="B69" s="7"/>
      <c r="C69" s="7"/>
      <c r="D69" s="7"/>
      <c r="E69" s="8"/>
      <c r="F69" s="8"/>
      <c r="G69" s="8"/>
      <c r="H69" s="8"/>
      <c r="I69" s="8"/>
      <c r="J69" s="18">
        <v>36373</v>
      </c>
      <c r="K69" s="8"/>
      <c r="L69" s="8">
        <v>2157.67</v>
      </c>
      <c r="M69" s="8"/>
      <c r="N69" s="8"/>
      <c r="O69" s="8">
        <v>59.34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</row>
    <row r="70" spans="1:108" s="10" customFormat="1" ht="14.1" hidden="1" customHeight="1">
      <c r="A70" s="7"/>
      <c r="B70" s="7"/>
      <c r="C70" s="7"/>
      <c r="D70" s="7"/>
      <c r="E70" s="8"/>
      <c r="F70" s="8"/>
      <c r="G70" s="8"/>
      <c r="H70" s="8"/>
      <c r="I70" s="8"/>
      <c r="J70" s="18">
        <v>36557</v>
      </c>
      <c r="K70" s="8"/>
      <c r="L70" s="8">
        <v>0</v>
      </c>
      <c r="M70" s="8"/>
      <c r="N70" s="8"/>
      <c r="O70" s="8">
        <v>0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</row>
    <row r="71" spans="1:108" s="10" customFormat="1" ht="14.1" hidden="1" customHeight="1">
      <c r="A71" s="7"/>
      <c r="B71" s="7"/>
      <c r="C71" s="7"/>
      <c r="D71" s="7"/>
      <c r="E71" s="8"/>
      <c r="F71" s="8"/>
      <c r="G71" s="8"/>
      <c r="H71" s="8"/>
      <c r="I71" s="8"/>
      <c r="J71" s="18">
        <v>36739</v>
      </c>
      <c r="K71" s="8"/>
      <c r="L71" s="8">
        <v>0</v>
      </c>
      <c r="M71" s="8"/>
      <c r="N71" s="8"/>
      <c r="O71" s="8">
        <v>0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</row>
    <row r="72" spans="1:108" s="10" customFormat="1" ht="14.1" hidden="1" customHeight="1">
      <c r="A72" s="7"/>
      <c r="B72" s="7"/>
      <c r="C72" s="7"/>
      <c r="D72" s="7"/>
      <c r="E72" s="8"/>
      <c r="F72" s="8"/>
      <c r="G72" s="8"/>
      <c r="H72" s="8"/>
      <c r="I72" s="8"/>
      <c r="J72" s="18">
        <v>36923</v>
      </c>
      <c r="K72" s="8"/>
      <c r="L72" s="8">
        <v>0</v>
      </c>
      <c r="M72" s="8"/>
      <c r="N72" s="8"/>
      <c r="O72" s="8">
        <v>0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</row>
    <row r="73" spans="1:108" s="10" customFormat="1" ht="14.1" hidden="1" customHeight="1">
      <c r="A73" s="7"/>
      <c r="B73" s="7"/>
      <c r="C73" s="7"/>
      <c r="D73" s="7"/>
      <c r="E73" s="8"/>
      <c r="F73" s="8"/>
      <c r="G73" s="8"/>
      <c r="H73" s="8"/>
      <c r="I73" s="8"/>
      <c r="J73" s="18">
        <v>37104</v>
      </c>
      <c r="K73" s="8"/>
      <c r="L73" s="8">
        <v>0</v>
      </c>
      <c r="M73" s="8"/>
      <c r="N73" s="8"/>
      <c r="O73" s="8">
        <v>0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</row>
    <row r="74" spans="1:108" s="10" customFormat="1" ht="14.1" hidden="1" customHeight="1">
      <c r="A74" s="7"/>
      <c r="B74" s="7"/>
      <c r="C74" s="7"/>
      <c r="D74" s="7"/>
      <c r="E74" s="8"/>
      <c r="F74" s="8"/>
      <c r="G74" s="8"/>
      <c r="H74" s="8"/>
      <c r="I74" s="8"/>
      <c r="J74" s="18">
        <v>37288</v>
      </c>
      <c r="K74" s="8"/>
      <c r="L74" s="8">
        <v>0</v>
      </c>
      <c r="M74" s="8"/>
      <c r="N74" s="8"/>
      <c r="O74" s="8">
        <v>0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</row>
    <row r="75" spans="1:108" s="10" customFormat="1" ht="14.1" hidden="1" customHeight="1">
      <c r="A75" s="7"/>
      <c r="B75" s="7"/>
      <c r="C75" s="7"/>
      <c r="D75" s="7"/>
      <c r="E75" s="8"/>
      <c r="F75" s="8"/>
      <c r="G75" s="8"/>
      <c r="H75" s="8"/>
      <c r="I75" s="8"/>
      <c r="J75" s="18">
        <v>37469</v>
      </c>
      <c r="K75" s="8"/>
      <c r="L75" s="8">
        <v>0</v>
      </c>
      <c r="M75" s="8"/>
      <c r="N75" s="8"/>
      <c r="O75" s="8">
        <v>0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</row>
    <row r="76" spans="1:108" s="10" customFormat="1" ht="14.1" hidden="1" customHeight="1">
      <c r="A76" s="7"/>
      <c r="B76" s="7"/>
      <c r="C76" s="7"/>
      <c r="D76" s="7"/>
      <c r="E76" s="8"/>
      <c r="F76" s="8"/>
      <c r="G76" s="8"/>
      <c r="H76" s="8"/>
      <c r="I76" s="8"/>
      <c r="J76" s="18">
        <v>37653</v>
      </c>
      <c r="K76" s="8"/>
      <c r="L76" s="8">
        <v>0</v>
      </c>
      <c r="M76" s="8"/>
      <c r="N76" s="8"/>
      <c r="O76" s="8">
        <v>0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</row>
    <row r="77" spans="1:108" s="10" customFormat="1" ht="14.1" hidden="1" customHeight="1">
      <c r="A77" s="7"/>
      <c r="B77" s="7"/>
      <c r="C77" s="7"/>
      <c r="D77" s="7"/>
      <c r="E77" s="8"/>
      <c r="F77" s="8"/>
      <c r="G77" s="8"/>
      <c r="H77" s="8"/>
      <c r="I77" s="8"/>
      <c r="J77" s="18">
        <v>37834</v>
      </c>
      <c r="K77" s="8"/>
      <c r="L77" s="8">
        <v>0</v>
      </c>
      <c r="M77" s="8"/>
      <c r="N77" s="8"/>
      <c r="O77" s="8">
        <v>0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</row>
    <row r="78" spans="1:108" s="10" customFormat="1" ht="14.1" hidden="1" customHeight="1">
      <c r="A78" s="7"/>
      <c r="B78" s="7"/>
      <c r="C78" s="7"/>
      <c r="D78" s="7"/>
      <c r="E78" s="8"/>
      <c r="F78" s="8"/>
      <c r="G78" s="8"/>
      <c r="H78" s="8"/>
      <c r="I78" s="8"/>
      <c r="J78" s="18">
        <v>38018</v>
      </c>
      <c r="K78" s="8"/>
      <c r="L78" s="8">
        <v>0</v>
      </c>
      <c r="M78" s="8"/>
      <c r="N78" s="8"/>
      <c r="O78" s="8">
        <v>0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</row>
    <row r="79" spans="1:108" s="10" customFormat="1" ht="14.1" hidden="1" customHeight="1">
      <c r="A79" s="7"/>
      <c r="B79" s="7"/>
      <c r="C79" s="7"/>
      <c r="D79" s="7"/>
      <c r="E79" s="8"/>
      <c r="F79" s="8"/>
      <c r="G79" s="8"/>
      <c r="H79" s="8"/>
      <c r="I79" s="8"/>
      <c r="J79" s="18">
        <v>38200</v>
      </c>
      <c r="K79" s="8"/>
      <c r="L79" s="8">
        <v>0</v>
      </c>
      <c r="M79" s="8"/>
      <c r="N79" s="8"/>
      <c r="O79" s="8">
        <v>0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</row>
    <row r="80" spans="1:108" s="10" customFormat="1" ht="14.1" hidden="1" customHeight="1">
      <c r="A80" s="7"/>
      <c r="B80" s="7"/>
      <c r="C80" s="7"/>
      <c r="D80" s="7"/>
      <c r="E80" s="8"/>
      <c r="F80" s="8"/>
      <c r="G80" s="8"/>
      <c r="H80" s="8"/>
      <c r="I80" s="8"/>
      <c r="J80" s="18" t="s">
        <v>5</v>
      </c>
      <c r="K80" s="8"/>
      <c r="L80" s="15" t="s">
        <v>5</v>
      </c>
      <c r="M80" s="8"/>
      <c r="N80" s="8"/>
      <c r="O80" s="15" t="s">
        <v>5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</row>
    <row r="81" spans="1:108" s="10" customFormat="1" ht="9.9499999999999993" hidden="1" customHeight="1">
      <c r="A81" s="7"/>
      <c r="B81" s="7"/>
      <c r="C81" s="7"/>
      <c r="D81" s="7"/>
      <c r="E81" s="8"/>
      <c r="F81" s="8"/>
      <c r="G81" s="8"/>
      <c r="H81" s="8"/>
      <c r="I81" s="8"/>
      <c r="J81" s="8"/>
      <c r="K81" s="8"/>
      <c r="L81" s="8" t="s">
        <v>5</v>
      </c>
      <c r="M81" s="8"/>
      <c r="N81" s="8"/>
      <c r="O81" s="8" t="s">
        <v>5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</row>
    <row r="82" spans="1:108" s="10" customFormat="1" ht="9.9499999999999993" hidden="1" customHeight="1">
      <c r="A82" s="7"/>
      <c r="B82" s="7"/>
      <c r="C82" s="7"/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</row>
    <row r="83" spans="1:108" s="10" customFormat="1" ht="9.9499999999999993" hidden="1" customHeight="1">
      <c r="A83" s="7"/>
      <c r="B83" s="7"/>
      <c r="C83" s="7"/>
      <c r="D83" s="7"/>
      <c r="E83" s="8"/>
      <c r="F83" s="8"/>
      <c r="G83" s="8"/>
      <c r="H83" s="8"/>
      <c r="I83" s="8"/>
      <c r="J83" s="8"/>
      <c r="K83" s="8"/>
      <c r="L83" s="8" t="s">
        <v>5</v>
      </c>
      <c r="M83" s="8"/>
      <c r="N83" s="8"/>
      <c r="O83" s="8" t="s">
        <v>5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</row>
    <row r="84" spans="1:108" s="10" customFormat="1" ht="9.9499999999999993" hidden="1" customHeight="1">
      <c r="A84" s="7"/>
      <c r="B84" s="7"/>
      <c r="C84" s="7"/>
      <c r="D84" s="7"/>
      <c r="E84" s="8"/>
      <c r="F84" s="8"/>
      <c r="G84" s="8"/>
      <c r="H84" s="8"/>
      <c r="I84" s="8"/>
      <c r="J84" s="31" t="s">
        <v>42</v>
      </c>
      <c r="K84" s="8"/>
      <c r="L84" s="8">
        <v>19155.14</v>
      </c>
      <c r="M84" s="8"/>
      <c r="N84" s="8"/>
      <c r="O84" s="8">
        <v>3033.72</v>
      </c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</row>
    <row r="85" spans="1:108" s="10" customFormat="1" ht="9.9499999999999993" hidden="1" customHeight="1">
      <c r="A85" s="7"/>
      <c r="B85" s="7"/>
      <c r="C85" s="7"/>
      <c r="D85" s="7"/>
      <c r="E85" s="8"/>
      <c r="F85" s="8"/>
      <c r="G85" s="8"/>
      <c r="H85" s="8"/>
      <c r="I85" s="8"/>
      <c r="J85" s="8"/>
      <c r="K85" s="8"/>
      <c r="L85" s="19"/>
      <c r="M85" s="8"/>
      <c r="N85" s="8"/>
      <c r="O85" s="19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</row>
    <row r="86" spans="1:108" s="10" customFormat="1" ht="9.9499999999999993" hidden="1" customHeight="1">
      <c r="A86" s="7"/>
      <c r="B86" s="7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</row>
    <row r="87" spans="1:108" s="10" customFormat="1" ht="9.9499999999999993" hidden="1" customHeight="1">
      <c r="A87" s="7"/>
      <c r="B87" s="7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</row>
    <row r="88" spans="1:108" s="10" customFormat="1" ht="15.75" hidden="1">
      <c r="A88" s="7"/>
      <c r="B88" s="7"/>
      <c r="C88" s="7"/>
      <c r="D88" s="7"/>
      <c r="E88" s="8"/>
      <c r="F88" s="8"/>
      <c r="G88" s="8"/>
      <c r="H88" s="8"/>
      <c r="I88" s="7"/>
      <c r="J88" s="7"/>
      <c r="K88" s="7"/>
      <c r="L88" s="7"/>
      <c r="M88" s="7"/>
      <c r="N88" s="7"/>
      <c r="O88" s="7"/>
      <c r="P88" s="7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</row>
    <row r="89" spans="1:108" s="10" customFormat="1" ht="9.9499999999999993" hidden="1" customHeight="1">
      <c r="A89" s="7"/>
      <c r="B89" s="7"/>
      <c r="C89" s="7"/>
      <c r="D89" s="7"/>
      <c r="E89" s="8"/>
      <c r="F89" s="8"/>
      <c r="G89" s="8"/>
      <c r="H89" s="8"/>
      <c r="I89" s="37" t="s">
        <v>23</v>
      </c>
      <c r="J89" s="37"/>
      <c r="K89" s="37"/>
      <c r="L89" s="37"/>
      <c r="M89" s="37"/>
      <c r="N89" s="37"/>
      <c r="O89" s="37"/>
      <c r="P89" s="37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</row>
    <row r="90" spans="1:108" s="10" customFormat="1" ht="9.9499999999999993" hidden="1" customHeight="1">
      <c r="A90" s="7"/>
      <c r="B90" s="7"/>
      <c r="C90" s="7"/>
      <c r="D90" s="7"/>
      <c r="E90" s="8"/>
      <c r="F90" s="8"/>
      <c r="G90" s="8"/>
      <c r="H90" s="8"/>
      <c r="I90" s="37" t="s">
        <v>24</v>
      </c>
      <c r="J90" s="37"/>
      <c r="K90" s="37"/>
      <c r="L90" s="37"/>
      <c r="M90" s="37"/>
      <c r="N90" s="37"/>
      <c r="O90" s="37"/>
      <c r="P90" s="37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</row>
    <row r="91" spans="1:108" s="10" customFormat="1" ht="9.9499999999999993" hidden="1" customHeight="1">
      <c r="A91" s="7"/>
      <c r="B91" s="7"/>
      <c r="C91" s="7"/>
      <c r="D91" s="7"/>
      <c r="E91" s="8"/>
      <c r="F91" s="8"/>
      <c r="G91" s="8"/>
      <c r="H91" s="8"/>
      <c r="I91" s="37" t="s">
        <v>25</v>
      </c>
      <c r="J91" s="37"/>
      <c r="K91" s="37"/>
      <c r="L91" s="37"/>
      <c r="M91" s="37"/>
      <c r="N91" s="37"/>
      <c r="O91" s="37"/>
      <c r="P91" s="37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</row>
    <row r="92" spans="1:108" s="10" customFormat="1" ht="9.9499999999999993" hidden="1" customHeight="1">
      <c r="A92" s="7"/>
      <c r="B92" s="7"/>
      <c r="C92" s="7"/>
      <c r="D92" s="7"/>
      <c r="E92" s="8"/>
      <c r="F92" s="8"/>
      <c r="G92" s="8"/>
      <c r="H92" s="8"/>
      <c r="I92" s="37"/>
      <c r="J92" s="37"/>
      <c r="K92" s="37"/>
      <c r="L92" s="37"/>
      <c r="M92" s="37"/>
      <c r="N92" s="37"/>
      <c r="O92" s="37"/>
      <c r="P92" s="37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</row>
    <row r="93" spans="1:108" s="10" customFormat="1" ht="9.9499999999999993" hidden="1" customHeight="1">
      <c r="A93" s="7"/>
      <c r="B93" s="7"/>
      <c r="C93" s="7"/>
      <c r="D93" s="7"/>
      <c r="E93" s="8"/>
      <c r="F93" s="8"/>
      <c r="G93" s="8"/>
      <c r="H93" s="8"/>
      <c r="I93" s="37" t="s">
        <v>26</v>
      </c>
      <c r="J93" s="37"/>
      <c r="K93" s="37"/>
      <c r="L93" s="37"/>
      <c r="M93" s="37"/>
      <c r="N93" s="37"/>
      <c r="O93" s="37"/>
      <c r="P93" s="37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</row>
    <row r="94" spans="1:108" s="10" customFormat="1" ht="9.9499999999999993" hidden="1" customHeight="1">
      <c r="A94" s="7"/>
      <c r="B94" s="7"/>
      <c r="C94" s="7"/>
      <c r="D94" s="7"/>
      <c r="E94" s="8"/>
      <c r="F94" s="8"/>
      <c r="G94" s="8"/>
      <c r="H94" s="8"/>
      <c r="I94" s="37" t="s">
        <v>27</v>
      </c>
      <c r="J94" s="37"/>
      <c r="K94" s="37"/>
      <c r="L94" s="37"/>
      <c r="M94" s="37"/>
      <c r="N94" s="37"/>
      <c r="O94" s="37"/>
      <c r="P94" s="37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</row>
    <row r="95" spans="1:108" s="10" customFormat="1" ht="9.9499999999999993" hidden="1" customHeight="1">
      <c r="A95" s="7"/>
      <c r="B95" s="7"/>
      <c r="C95" s="7"/>
      <c r="D95" s="7"/>
      <c r="E95" s="8"/>
      <c r="F95" s="8"/>
      <c r="G95" s="8"/>
      <c r="H95" s="8"/>
      <c r="I95" s="37" t="s">
        <v>28</v>
      </c>
      <c r="J95" s="37"/>
      <c r="K95" s="37"/>
      <c r="L95" s="37"/>
      <c r="M95" s="37"/>
      <c r="N95" s="37"/>
      <c r="O95" s="37"/>
      <c r="P95" s="37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</row>
    <row r="96" spans="1:108" s="10" customFormat="1" ht="9.9499999999999993" hidden="1" customHeight="1">
      <c r="A96" s="7"/>
      <c r="B96" s="7"/>
      <c r="C96" s="7"/>
      <c r="D96" s="7"/>
      <c r="E96" s="8"/>
      <c r="F96" s="8"/>
      <c r="G96" s="8"/>
      <c r="H96" s="8"/>
      <c r="I96" s="37"/>
      <c r="J96" s="37"/>
      <c r="K96" s="37"/>
      <c r="L96" s="37"/>
      <c r="M96" s="37"/>
      <c r="N96" s="37"/>
      <c r="O96" s="37"/>
      <c r="P96" s="37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</row>
    <row r="97" spans="1:108" s="10" customFormat="1" ht="9.9499999999999993" hidden="1" customHeight="1">
      <c r="A97" s="7"/>
      <c r="B97" s="7"/>
      <c r="C97" s="7"/>
      <c r="D97" s="7"/>
      <c r="E97" s="8"/>
      <c r="F97" s="8"/>
      <c r="G97" s="8"/>
      <c r="H97" s="8"/>
      <c r="I97" s="37" t="s">
        <v>29</v>
      </c>
      <c r="J97" s="37"/>
      <c r="K97" s="37"/>
      <c r="L97" s="37"/>
      <c r="M97" s="37"/>
      <c r="N97" s="37"/>
      <c r="O97" s="37"/>
      <c r="P97" s="37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</row>
    <row r="98" spans="1:108" s="10" customFormat="1" ht="9.9499999999999993" hidden="1" customHeight="1">
      <c r="A98" s="7"/>
      <c r="B98" s="7"/>
      <c r="C98" s="7"/>
      <c r="D98" s="7"/>
      <c r="E98" s="8"/>
      <c r="F98" s="8"/>
      <c r="G98" s="8"/>
      <c r="H98" s="8"/>
      <c r="I98" s="37" t="s">
        <v>30</v>
      </c>
      <c r="J98" s="37"/>
      <c r="K98" s="37"/>
      <c r="L98" s="37"/>
      <c r="M98" s="37"/>
      <c r="N98" s="37"/>
      <c r="O98" s="37"/>
      <c r="P98" s="37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</row>
    <row r="99" spans="1:108" s="10" customFormat="1" ht="9.9499999999999993" hidden="1" customHeight="1">
      <c r="A99" s="7"/>
      <c r="B99" s="7"/>
      <c r="C99" s="7"/>
      <c r="D99" s="7"/>
      <c r="E99" s="8"/>
      <c r="F99" s="8"/>
      <c r="G99" s="8"/>
      <c r="H99" s="8"/>
      <c r="I99" s="37" t="s">
        <v>31</v>
      </c>
      <c r="J99" s="37"/>
      <c r="K99" s="37"/>
      <c r="L99" s="37"/>
      <c r="M99" s="37"/>
      <c r="N99" s="37"/>
      <c r="O99" s="37"/>
      <c r="P99" s="37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</row>
    <row r="100" spans="1:108" s="10" customFormat="1" ht="9.9499999999999993" hidden="1" customHeight="1">
      <c r="A100" s="7"/>
      <c r="B100" s="7"/>
      <c r="C100" s="7"/>
      <c r="D100" s="7"/>
      <c r="E100" s="8"/>
      <c r="F100" s="8"/>
      <c r="G100" s="8"/>
      <c r="H100" s="8"/>
      <c r="I100" s="37" t="s">
        <v>32</v>
      </c>
      <c r="J100" s="37"/>
      <c r="K100" s="37"/>
      <c r="L100" s="37"/>
      <c r="M100" s="37"/>
      <c r="N100" s="37"/>
      <c r="O100" s="37"/>
      <c r="P100" s="37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</row>
    <row r="101" spans="1:108" s="10" customFormat="1" ht="9.9499999999999993" hidden="1" customHeight="1">
      <c r="A101" s="7"/>
      <c r="B101" s="7"/>
      <c r="C101" s="7"/>
      <c r="D101" s="7"/>
      <c r="E101" s="8"/>
      <c r="F101" s="8"/>
      <c r="G101" s="8"/>
      <c r="H101" s="8"/>
      <c r="I101" s="37" t="s">
        <v>33</v>
      </c>
      <c r="J101" s="37"/>
      <c r="K101" s="37"/>
      <c r="L101" s="37"/>
      <c r="M101" s="37"/>
      <c r="N101" s="37"/>
      <c r="O101" s="37"/>
      <c r="P101" s="37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</row>
    <row r="102" spans="1:108" s="10" customFormat="1" ht="9.9499999999999993" hidden="1" customHeight="1">
      <c r="A102" s="7"/>
      <c r="B102" s="7"/>
      <c r="C102" s="7"/>
      <c r="D102" s="7"/>
      <c r="E102" s="8"/>
      <c r="F102" s="8"/>
      <c r="G102" s="8"/>
      <c r="H102" s="8"/>
      <c r="I102" s="37"/>
      <c r="J102" s="37"/>
      <c r="K102" s="37"/>
      <c r="L102" s="37"/>
      <c r="M102" s="37"/>
      <c r="N102" s="37"/>
      <c r="O102" s="37"/>
      <c r="P102" s="37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</row>
    <row r="103" spans="1:108" s="10" customFormat="1" ht="9.9499999999999993" hidden="1" customHeight="1">
      <c r="A103" s="7"/>
      <c r="B103" s="7"/>
      <c r="C103" s="7"/>
      <c r="D103" s="7"/>
      <c r="E103" s="8"/>
      <c r="F103" s="8"/>
      <c r="G103" s="8"/>
      <c r="H103" s="8"/>
      <c r="I103" s="37" t="s">
        <v>34</v>
      </c>
      <c r="J103" s="37"/>
      <c r="K103" s="37"/>
      <c r="L103" s="37"/>
      <c r="M103" s="37"/>
      <c r="N103" s="37"/>
      <c r="O103" s="37"/>
      <c r="P103" s="37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</row>
    <row r="104" spans="1:108" s="10" customFormat="1" ht="15.75" hidden="1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</row>
    <row r="105" spans="1:108" s="10" customFormat="1" ht="15.75" hidden="1">
      <c r="A105" s="7"/>
      <c r="B105" s="7"/>
      <c r="C105" s="7"/>
      <c r="D105" s="7"/>
      <c r="E105" s="8"/>
      <c r="F105" s="8"/>
      <c r="G105" s="8"/>
      <c r="H105" s="8"/>
      <c r="I105" s="7" t="s">
        <v>35</v>
      </c>
      <c r="J105" s="7">
        <f>B19</f>
        <v>5.0000000000000001E-3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</row>
    <row r="106" spans="1:108" s="10" customFormat="1" ht="15.75" hidden="1">
      <c r="A106" s="7"/>
      <c r="B106" s="7"/>
      <c r="C106" s="7"/>
      <c r="D106" s="7"/>
      <c r="E106" s="8"/>
      <c r="F106" s="8"/>
      <c r="G106" s="8"/>
      <c r="H106" s="8"/>
      <c r="I106" s="8" t="s">
        <v>36</v>
      </c>
      <c r="J106" s="8" t="e">
        <f>#REF!</f>
        <v>#REF!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</row>
    <row r="107" spans="1:108" s="10" customFormat="1" ht="15.75" hidden="1">
      <c r="A107" s="7"/>
      <c r="B107" s="7"/>
      <c r="C107" s="7"/>
      <c r="D107" s="7"/>
      <c r="E107" s="8"/>
      <c r="F107" s="8"/>
      <c r="G107" s="8"/>
      <c r="H107" s="8"/>
      <c r="I107" s="8" t="s">
        <v>37</v>
      </c>
      <c r="J107" s="8">
        <f>B7</f>
        <v>999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</row>
    <row r="108" spans="1:108" s="10" customFormat="1" ht="15.75" hidden="1">
      <c r="A108" s="7"/>
      <c r="B108" s="7"/>
      <c r="C108" s="7"/>
      <c r="D108" s="7"/>
      <c r="E108" s="8"/>
      <c r="F108" s="8"/>
      <c r="G108" s="8"/>
      <c r="H108" s="8"/>
      <c r="I108" s="8" t="s">
        <v>38</v>
      </c>
      <c r="J108" s="38" t="str">
        <f>B6</f>
        <v>Any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</row>
    <row r="109" spans="1:108" s="10" customFormat="1" ht="15.75" hidden="1">
      <c r="A109" s="7"/>
      <c r="B109" s="7"/>
      <c r="C109" s="7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</row>
    <row r="110" spans="1:108" s="10" customFormat="1" ht="15.75" hidden="1">
      <c r="A110" s="7"/>
      <c r="B110" s="7"/>
      <c r="C110" s="7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</row>
    <row r="111" spans="1:108" s="10" customFormat="1" ht="15.75" hidden="1">
      <c r="A111" s="7"/>
      <c r="B111" s="7"/>
      <c r="C111" s="7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</row>
    <row r="112" spans="1:108" s="10" customFormat="1" ht="15.75" hidden="1">
      <c r="A112" s="7"/>
      <c r="B112" s="7"/>
      <c r="C112" s="7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</row>
    <row r="113" spans="1:108" s="10" customFormat="1" ht="15.75" hidden="1">
      <c r="A113" s="7"/>
      <c r="B113" s="7"/>
      <c r="C113" s="7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</row>
    <row r="114" spans="1:108" s="10" customFormat="1" ht="15.75" hidden="1">
      <c r="A114" s="7"/>
      <c r="B114" s="7"/>
      <c r="C114" s="7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</row>
    <row r="115" spans="1:108" s="10" customFormat="1" ht="15.75" hidden="1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</row>
    <row r="116" spans="1:108" s="10" customFormat="1" ht="15.75" hidden="1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</row>
    <row r="117" spans="1:108" s="10" customFormat="1" ht="15.75" hidden="1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</row>
    <row r="118" spans="1:108" s="10" customFormat="1" ht="15.75" hidden="1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</row>
    <row r="119" spans="1:108" s="10" customFormat="1" ht="15.75" hidden="1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</row>
    <row r="120" spans="1:108" s="10" customFormat="1" ht="15.75" hidden="1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</row>
    <row r="121" spans="1:108" s="10" customFormat="1" ht="15.75" hidden="1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</row>
    <row r="122" spans="1:108" s="10" customFormat="1" ht="15.75" hidden="1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</row>
    <row r="123" spans="1:108" s="10" customFormat="1" ht="15.75" hidden="1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</row>
    <row r="124" spans="1:108" s="10" customFormat="1" ht="15.75" hidden="1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</row>
    <row r="125" spans="1:108" s="10" customFormat="1" ht="15.75" hidden="1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</row>
    <row r="126" spans="1:108" s="10" customFormat="1" ht="15.75" hidden="1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</row>
    <row r="127" spans="1:108" s="10" customFormat="1" ht="15.75" hidden="1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</row>
    <row r="128" spans="1:108" s="10" customFormat="1" ht="15.75" hidden="1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</row>
    <row r="129" spans="1:108" s="10" customFormat="1" ht="15.75" hidden="1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</row>
    <row r="130" spans="1:108" s="10" customFormat="1" ht="15.75" hidden="1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</row>
    <row r="131" spans="1:108" s="10" customFormat="1" ht="15.75" hidden="1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</row>
    <row r="132" spans="1:108" s="10" customFormat="1" ht="15.75" hidden="1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</row>
    <row r="133" spans="1:108" s="10" customFormat="1" ht="15.75" hidden="1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</row>
    <row r="134" spans="1:108" s="10" customFormat="1" ht="15.75" hidden="1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</row>
    <row r="135" spans="1:108" s="10" customFormat="1" ht="15.75" hidden="1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</row>
    <row r="136" spans="1:108" s="10" customFormat="1" ht="15.75" hidden="1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</row>
    <row r="137" spans="1:108" s="10" customFormat="1" ht="15.75" hidden="1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</row>
    <row r="138" spans="1:108" s="10" customFormat="1" ht="15.75" hidden="1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</row>
    <row r="139" spans="1:108" s="10" customFormat="1" ht="15.75" hidden="1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</row>
    <row r="140" spans="1:108" s="10" customFormat="1" ht="15.75" hidden="1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</row>
    <row r="141" spans="1:108" s="10" customFormat="1" ht="15.75" hidden="1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</row>
    <row r="142" spans="1:108" s="10" customFormat="1" ht="15.75" hidden="1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</row>
    <row r="143" spans="1:108" s="10" customFormat="1" ht="15.75" hidden="1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</row>
    <row r="144" spans="1:108" s="10" customFormat="1" ht="15.75" hidden="1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</row>
    <row r="145" spans="1:108" s="10" customFormat="1" ht="15.75" hidden="1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</row>
    <row r="146" spans="1:108" s="10" customFormat="1" ht="15.75" hidden="1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</row>
    <row r="147" spans="1:108" s="10" customFormat="1" ht="15.75" hidden="1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</row>
    <row r="148" spans="1:108" s="10" customFormat="1" ht="15.75" hidden="1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</row>
    <row r="149" spans="1:108" s="10" customFormat="1" ht="15.75" hidden="1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</row>
    <row r="150" spans="1:108" s="10" customFormat="1" ht="15.75" hidden="1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</row>
    <row r="151" spans="1:108" s="10" customFormat="1" ht="15.75" hidden="1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</row>
    <row r="152" spans="1:108" s="10" customFormat="1" ht="15.75" hidden="1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</row>
    <row r="153" spans="1:108" s="10" customFormat="1" ht="15.75" hidden="1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</row>
    <row r="154" spans="1:108" s="10" customFormat="1" ht="15.75" hidden="1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</row>
    <row r="155" spans="1:108" s="10" customFormat="1" ht="15.75" hidden="1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</row>
    <row r="156" spans="1:108" s="10" customFormat="1" ht="15.75" hidden="1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</row>
    <row r="157" spans="1:108" s="10" customFormat="1" ht="15.75" hidden="1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</row>
    <row r="158" spans="1:108" s="10" customFormat="1" ht="15.75" hidden="1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</row>
    <row r="159" spans="1:108" s="10" customFormat="1" ht="15.75" hidden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</row>
    <row r="160" spans="1:108" s="10" customFormat="1" ht="15.75" hidden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</row>
    <row r="161" spans="1:108" s="10" customFormat="1" ht="15.75" hidden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</row>
    <row r="162" spans="1:108" s="10" customFormat="1" ht="15.75" hidden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</row>
    <row r="163" spans="1:108" s="10" customFormat="1" ht="15.75" hidden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</row>
    <row r="164" spans="1:108" s="10" customFormat="1" ht="15.75" hidden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</row>
    <row r="165" spans="1:108" s="10" customFormat="1" ht="15.75" hidden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</row>
    <row r="166" spans="1:108" s="10" customFormat="1" ht="15.75" hidden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</row>
    <row r="167" spans="1:108" s="10" customFormat="1" ht="15.75" hidden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</row>
    <row r="168" spans="1:108" s="10" customFormat="1" ht="15.75" hidden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</row>
    <row r="169" spans="1:108" s="10" customFormat="1" ht="15.75" hidden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</row>
    <row r="170" spans="1:108" s="10" customFormat="1" ht="15.75" hidden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</row>
  </sheetData>
  <sheetProtection password="DAA4" sheet="1" objects="1" scenarios="1"/>
  <phoneticPr fontId="0" type="noConversion"/>
  <pageMargins left="0.25" right="0.25" top="0.25" bottom="0.2" header="0" footer="0"/>
  <pageSetup scale="7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LinksUpToDate>false</LinksUpToDate>
  <SharedDoc>false</SharedDoc>
  <HyperlinksChanged>false</HyperlinksChanged>
</Properties>
</file>